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56" windowWidth="12120" windowHeight="9120" activeTab="0"/>
  </bookViews>
  <sheets>
    <sheet name="Summary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'Summary'!$A$1:$M$108</definedName>
    <definedName name="_xlnm.Print_Titles" localSheetId="0">'Summary'!$30:$30</definedName>
  </definedNames>
  <calcPr fullCalcOnLoad="1"/>
</workbook>
</file>

<file path=xl/sharedStrings.xml><?xml version="1.0" encoding="utf-8"?>
<sst xmlns="http://schemas.openxmlformats.org/spreadsheetml/2006/main" count="49" uniqueCount="39">
  <si>
    <t>VACANCY MANAGEMENT MONITORING REPORT</t>
  </si>
  <si>
    <t>SMT Meeting: 23rd December 2008</t>
  </si>
  <si>
    <t>SPG Meeting: 5th January 2009</t>
  </si>
  <si>
    <t xml:space="preserve">Summary Position </t>
  </si>
  <si>
    <t>£</t>
  </si>
  <si>
    <t>WTE</t>
  </si>
  <si>
    <t>Gross value of vacant posts</t>
  </si>
  <si>
    <t>Less posts financed from external funding</t>
  </si>
  <si>
    <t>Less new posts approved in 2008/09 budget process</t>
  </si>
  <si>
    <t>Adjusted total</t>
  </si>
  <si>
    <t>Annual Target Savings</t>
  </si>
  <si>
    <t>Profiled savings expected to date</t>
  </si>
  <si>
    <t>Savings Approved by SMT</t>
  </si>
  <si>
    <t>Shortfall against profiled budget</t>
  </si>
  <si>
    <t>Directorate</t>
  </si>
  <si>
    <t>WTE (less external and new posts)</t>
  </si>
  <si>
    <t>Funding</t>
  </si>
  <si>
    <t>External Funding element</t>
  </si>
  <si>
    <t>New posts for 2008/09</t>
  </si>
  <si>
    <t>Net Funding</t>
  </si>
  <si>
    <t xml:space="preserve">Saving approved by SMT </t>
  </si>
  <si>
    <t>WTE Reduction</t>
  </si>
  <si>
    <t>Community Services</t>
  </si>
  <si>
    <t>Comm S</t>
  </si>
  <si>
    <t>Corporate Services</t>
  </si>
  <si>
    <t>Corp S</t>
  </si>
  <si>
    <t>Development Services</t>
  </si>
  <si>
    <t>Dev S</t>
  </si>
  <si>
    <t>Legal &amp; Democratic Services</t>
  </si>
  <si>
    <t>LDS</t>
  </si>
  <si>
    <t>People, Policy and Performance</t>
  </si>
  <si>
    <t>PPP</t>
  </si>
  <si>
    <t>Carlisle Renaissance</t>
  </si>
  <si>
    <t>Carl R</t>
  </si>
  <si>
    <t>Total</t>
  </si>
  <si>
    <t>Case No.</t>
  </si>
  <si>
    <t>Job Title</t>
  </si>
  <si>
    <t>Date  of implementation</t>
  </si>
  <si>
    <t>Comments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</si>
</sst>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(#,##0\)"/>
    <numFmt numFmtId="166" formatCode="##,#0\(\-#,##0\)"/>
    <numFmt numFmtId="167" formatCode="#,##0.00;\(#,##0.00\)"/>
    <numFmt numFmtId="168" formatCode="#,##0;\(#,##0\);\-"/>
    <numFmt numFmtId="169" formatCode="#,##0.00;\(#,##0.00\);\-"/>
    <numFmt numFmtId="170" formatCode="0.00000"/>
    <numFmt numFmtId="171" formatCode="#,##0.0000;\(#,##0.0000\)"/>
  </numFmts>
  <fonts count="43">
    <font>
      <sz val="10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right" vertical="top"/>
    </xf>
    <xf numFmtId="165" fontId="3" fillId="0" borderId="1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16" xfId="0" applyNumberFormat="1" applyFont="1" applyFill="1" applyBorder="1" applyAlignment="1">
      <alignment horizontal="right" vertical="top" wrapText="1"/>
    </xf>
    <xf numFmtId="167" fontId="3" fillId="0" borderId="16" xfId="0" applyNumberFormat="1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165" fontId="3" fillId="0" borderId="15" xfId="0" applyNumberFormat="1" applyFont="1" applyFill="1" applyBorder="1" applyAlignment="1">
      <alignment vertical="top"/>
    </xf>
    <xf numFmtId="165" fontId="3" fillId="0" borderId="15" xfId="0" applyNumberFormat="1" applyFont="1" applyFill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vertical="top" wrapText="1"/>
    </xf>
    <xf numFmtId="165" fontId="4" fillId="0" borderId="12" xfId="0" applyNumberFormat="1" applyFont="1" applyFill="1" applyBorder="1" applyAlignment="1">
      <alignment vertical="top"/>
    </xf>
    <xf numFmtId="165" fontId="4" fillId="0" borderId="17" xfId="0" applyNumberFormat="1" applyFont="1" applyFill="1" applyBorder="1" applyAlignment="1">
      <alignment horizontal="right" vertical="top" wrapText="1"/>
    </xf>
    <xf numFmtId="167" fontId="4" fillId="0" borderId="1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65" fontId="3" fillId="0" borderId="21" xfId="0" applyNumberFormat="1" applyFont="1" applyFill="1" applyBorder="1" applyAlignment="1">
      <alignment vertical="top"/>
    </xf>
    <xf numFmtId="165" fontId="3" fillId="0" borderId="21" xfId="0" applyNumberFormat="1" applyFont="1" applyFill="1" applyBorder="1" applyAlignment="1">
      <alignment horizontal="right" vertical="top"/>
    </xf>
    <xf numFmtId="165" fontId="3" fillId="0" borderId="16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14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horizontal="right" vertical="top"/>
    </xf>
    <xf numFmtId="168" fontId="7" fillId="0" borderId="10" xfId="0" applyNumberFormat="1" applyFont="1" applyFill="1" applyBorder="1" applyAlignment="1">
      <alignment horizontal="right" vertical="top"/>
    </xf>
    <xf numFmtId="167" fontId="7" fillId="0" borderId="22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69" fontId="7" fillId="0" borderId="0" xfId="0" applyNumberFormat="1" applyFont="1" applyFill="1" applyBorder="1" applyAlignment="1">
      <alignment horizontal="right" vertical="top"/>
    </xf>
    <xf numFmtId="168" fontId="7" fillId="0" borderId="0" xfId="0" applyNumberFormat="1" applyFont="1" applyFill="1" applyBorder="1" applyAlignment="1">
      <alignment horizontal="right" vertical="top"/>
    </xf>
    <xf numFmtId="167" fontId="7" fillId="0" borderId="23" xfId="0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165" fontId="7" fillId="0" borderId="25" xfId="0" applyNumberFormat="1" applyFont="1" applyFill="1" applyBorder="1" applyAlignment="1">
      <alignment horizontal="center" vertical="top" wrapText="1"/>
    </xf>
    <xf numFmtId="165" fontId="7" fillId="0" borderId="26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2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horizontal="right" vertical="top"/>
    </xf>
    <xf numFmtId="165" fontId="2" fillId="0" borderId="18" xfId="0" applyNumberFormat="1" applyFont="1" applyFill="1" applyBorder="1" applyAlignment="1">
      <alignment horizontal="right" vertical="top"/>
    </xf>
    <xf numFmtId="165" fontId="2" fillId="0" borderId="19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4" fontId="2" fillId="0" borderId="28" xfId="0" applyNumberFormat="1" applyFont="1" applyFill="1" applyBorder="1" applyAlignment="1">
      <alignment horizontal="center" vertical="top"/>
    </xf>
    <xf numFmtId="15" fontId="2" fillId="0" borderId="28" xfId="0" applyNumberFormat="1" applyFont="1" applyFill="1" applyBorder="1" applyAlignment="1" quotePrefix="1">
      <alignment horizontal="center" vertical="top"/>
    </xf>
    <xf numFmtId="0" fontId="2" fillId="0" borderId="29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 quotePrefix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167" fontId="2" fillId="0" borderId="11" xfId="0" applyNumberFormat="1" applyFont="1" applyFill="1" applyBorder="1" applyAlignment="1">
      <alignment horizontal="right" vertical="top" wrapText="1"/>
    </xf>
    <xf numFmtId="167" fontId="2" fillId="0" borderId="20" xfId="0" applyNumberFormat="1" applyFont="1" applyFill="1" applyBorder="1" applyAlignment="1">
      <alignment vertical="top"/>
    </xf>
    <xf numFmtId="4" fontId="2" fillId="0" borderId="18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2" fontId="2" fillId="0" borderId="13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165" fontId="2" fillId="0" borderId="13" xfId="0" applyNumberFormat="1" applyFont="1" applyFill="1" applyBorder="1" applyAlignment="1">
      <alignment horizontal="right" vertical="top"/>
    </xf>
    <xf numFmtId="167" fontId="2" fillId="0" borderId="14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center" vertical="top"/>
    </xf>
    <xf numFmtId="15" fontId="2" fillId="0" borderId="13" xfId="0" applyNumberFormat="1" applyFont="1" applyFill="1" applyBorder="1" applyAlignment="1" quotePrefix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/>
    </xf>
    <xf numFmtId="2" fontId="7" fillId="0" borderId="25" xfId="0" applyNumberFormat="1" applyFont="1" applyFill="1" applyBorder="1" applyAlignment="1">
      <alignment horizontal="right" vertical="top"/>
    </xf>
    <xf numFmtId="3" fontId="7" fillId="0" borderId="25" xfId="0" applyNumberFormat="1" applyFont="1" applyFill="1" applyBorder="1" applyAlignment="1">
      <alignment horizontal="right" vertical="top"/>
    </xf>
    <xf numFmtId="165" fontId="7" fillId="0" borderId="25" xfId="0" applyNumberFormat="1" applyFont="1" applyFill="1" applyBorder="1" applyAlignment="1">
      <alignment horizontal="right" vertical="top"/>
    </xf>
    <xf numFmtId="2" fontId="7" fillId="0" borderId="25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71</xdr:row>
      <xdr:rowOff>76200</xdr:rowOff>
    </xdr:from>
    <xdr:to>
      <xdr:col>12</xdr:col>
      <xdr:colOff>19050</xdr:colOff>
      <xdr:row>71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80962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11</xdr:col>
      <xdr:colOff>9525</xdr:colOff>
      <xdr:row>36</xdr:row>
      <xdr:rowOff>171450</xdr:rowOff>
    </xdr:to>
    <xdr:sp>
      <xdr:nvSpPr>
        <xdr:cNvPr id="2" name="WordArt 2"/>
        <xdr:cNvSpPr>
          <a:spLocks/>
        </xdr:cNvSpPr>
      </xdr:nvSpPr>
      <xdr:spPr>
        <a:xfrm>
          <a:off x="79057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  <xdr:twoCellAnchor>
    <xdr:from>
      <xdr:col>1</xdr:col>
      <xdr:colOff>0</xdr:colOff>
      <xdr:row>37</xdr:row>
      <xdr:rowOff>38100</xdr:rowOff>
    </xdr:from>
    <xdr:to>
      <xdr:col>11</xdr:col>
      <xdr:colOff>38100</xdr:colOff>
      <xdr:row>37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79057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  <xdr:twoCellAnchor>
    <xdr:from>
      <xdr:col>1</xdr:col>
      <xdr:colOff>0</xdr:colOff>
      <xdr:row>45</xdr:row>
      <xdr:rowOff>333375</xdr:rowOff>
    </xdr:from>
    <xdr:to>
      <xdr:col>12</xdr:col>
      <xdr:colOff>0</xdr:colOff>
      <xdr:row>47</xdr:row>
      <xdr:rowOff>0</xdr:rowOff>
    </xdr:to>
    <xdr:sp>
      <xdr:nvSpPr>
        <xdr:cNvPr id="4" name="WordArt 4"/>
        <xdr:cNvSpPr>
          <a:spLocks/>
        </xdr:cNvSpPr>
      </xdr:nvSpPr>
      <xdr:spPr>
        <a:xfrm>
          <a:off x="79057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  <xdr:twoCellAnchor>
    <xdr:from>
      <xdr:col>1</xdr:col>
      <xdr:colOff>0</xdr:colOff>
      <xdr:row>64</xdr:row>
      <xdr:rowOff>104775</xdr:rowOff>
    </xdr:from>
    <xdr:to>
      <xdr:col>12</xdr:col>
      <xdr:colOff>0</xdr:colOff>
      <xdr:row>64</xdr:row>
      <xdr:rowOff>295275</xdr:rowOff>
    </xdr:to>
    <xdr:sp>
      <xdr:nvSpPr>
        <xdr:cNvPr id="5" name="WordArt 5"/>
        <xdr:cNvSpPr>
          <a:spLocks/>
        </xdr:cNvSpPr>
      </xdr:nvSpPr>
      <xdr:spPr>
        <a:xfrm>
          <a:off x="79057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  <xdr:twoCellAnchor>
    <xdr:from>
      <xdr:col>1</xdr:col>
      <xdr:colOff>0</xdr:colOff>
      <xdr:row>67</xdr:row>
      <xdr:rowOff>104775</xdr:rowOff>
    </xdr:from>
    <xdr:to>
      <xdr:col>12</xdr:col>
      <xdr:colOff>0</xdr:colOff>
      <xdr:row>67</xdr:row>
      <xdr:rowOff>295275</xdr:rowOff>
    </xdr:to>
    <xdr:sp>
      <xdr:nvSpPr>
        <xdr:cNvPr id="6" name="WordArt 6"/>
        <xdr:cNvSpPr>
          <a:spLocks/>
        </xdr:cNvSpPr>
      </xdr:nvSpPr>
      <xdr:spPr>
        <a:xfrm>
          <a:off x="790575" y="6400800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Form withdrawn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sonG\LOCALS~1\Temp\08%2012%2023%20SMT%20-%20Vacancy%20Manag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list"/>
      <sheetName val="Actual savings to date"/>
    </sheetNames>
    <sheetDataSet>
      <sheetData sheetId="0">
        <row r="29">
          <cell r="C29" t="str">
            <v>VM01-08</v>
          </cell>
          <cell r="D29">
            <v>39493</v>
          </cell>
          <cell r="E29" t="str">
            <v>Revenues Officer</v>
          </cell>
          <cell r="F29" t="str">
            <v>Peter Mason</v>
          </cell>
          <cell r="G29" t="str">
            <v>Revenues (C Tax)</v>
          </cell>
          <cell r="H29" t="str">
            <v>Corp S</v>
          </cell>
          <cell r="I29" t="str">
            <v>Yes</v>
          </cell>
          <cell r="J29">
            <v>39568</v>
          </cell>
          <cell r="K29">
            <v>26367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26367</v>
          </cell>
          <cell r="R29">
            <v>1</v>
          </cell>
          <cell r="S29" t="str">
            <v>19/2/08 Agreed to recruit</v>
          </cell>
          <cell r="T29">
            <v>25600</v>
          </cell>
          <cell r="U29">
            <v>1.23</v>
          </cell>
          <cell r="V29" t="str">
            <v>01/05/08</v>
          </cell>
          <cell r="W29">
            <v>44510</v>
          </cell>
          <cell r="X29" t="str">
            <v>1VIR 1200</v>
          </cell>
          <cell r="Y29" t="str">
            <v>Loss of trainee Customer Services Asst and replacement of Revenues Officer by trainee post</v>
          </cell>
        </row>
        <row r="30">
          <cell r="C30" t="str">
            <v>VM02-08</v>
          </cell>
          <cell r="D30">
            <v>39493</v>
          </cell>
          <cell r="E30" t="str">
            <v>Benefits Customer Services &amp; Benefits Assessment Officers</v>
          </cell>
          <cell r="F30" t="str">
            <v>Peter Mason</v>
          </cell>
          <cell r="G30" t="str">
            <v>Benefits Services</v>
          </cell>
          <cell r="H30" t="str">
            <v>Corp S</v>
          </cell>
          <cell r="I30" t="str">
            <v>No</v>
          </cell>
          <cell r="J30" t="str">
            <v>N/A</v>
          </cell>
          <cell r="K30">
            <v>56344</v>
          </cell>
          <cell r="L30">
            <v>2</v>
          </cell>
          <cell r="M30">
            <v>-56344</v>
          </cell>
          <cell r="N30">
            <v>-2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19/2/08 Agreed to recruit</v>
          </cell>
          <cell r="T30">
            <v>0</v>
          </cell>
          <cell r="U30">
            <v>0</v>
          </cell>
          <cell r="V30" t="str">
            <v>01/02/08</v>
          </cell>
          <cell r="W30">
            <v>45510</v>
          </cell>
          <cell r="X30" t="str">
            <v>N/A</v>
          </cell>
          <cell r="Y30" t="str">
            <v>Temp posts. Set up costs of new resp is covered by external grant. </v>
          </cell>
        </row>
        <row r="31">
          <cell r="C31" t="str">
            <v>VM03-08</v>
          </cell>
          <cell r="E31" t="str">
            <v>Civil Enforcement Officer (3 Posts)</v>
          </cell>
          <cell r="F31" t="str">
            <v>Helen Dinwoodie</v>
          </cell>
          <cell r="G31" t="str">
            <v>Parking</v>
          </cell>
          <cell r="H31" t="str">
            <v>Comm S</v>
          </cell>
          <cell r="I31" t="str">
            <v>Yes</v>
          </cell>
          <cell r="J31">
            <v>39514</v>
          </cell>
          <cell r="K31">
            <v>55304</v>
          </cell>
          <cell r="L31">
            <v>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55304</v>
          </cell>
          <cell r="R31">
            <v>3</v>
          </cell>
          <cell r="S31" t="str">
            <v>11/3/08 Agreed to recruit</v>
          </cell>
          <cell r="T31">
            <v>0</v>
          </cell>
          <cell r="U31">
            <v>0</v>
          </cell>
          <cell r="V31">
            <v>39518</v>
          </cell>
          <cell r="W31">
            <v>11810</v>
          </cell>
          <cell r="X31" t="str">
            <v>N/A</v>
          </cell>
          <cell r="Y31" t="str">
            <v>Two new posts agreed</v>
          </cell>
        </row>
        <row r="32">
          <cell r="C32" t="str">
            <v>VM04-08</v>
          </cell>
          <cell r="D32">
            <v>39498</v>
          </cell>
          <cell r="E32" t="str">
            <v>Senior Committee Clerk</v>
          </cell>
          <cell r="F32" t="str">
            <v>Ian Dixon</v>
          </cell>
          <cell r="G32" t="str">
            <v>Democratic Services</v>
          </cell>
          <cell r="H32" t="str">
            <v>LDS</v>
          </cell>
          <cell r="I32" t="str">
            <v>Yes</v>
          </cell>
          <cell r="J32">
            <v>39472</v>
          </cell>
          <cell r="K32">
            <v>23075</v>
          </cell>
          <cell r="L32">
            <v>1.3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23075</v>
          </cell>
          <cell r="R32">
            <v>1.3</v>
          </cell>
          <cell r="S32" t="str">
            <v>26/2/08 Agreed to recruit</v>
          </cell>
          <cell r="T32">
            <v>13900</v>
          </cell>
          <cell r="U32">
            <v>1.3</v>
          </cell>
          <cell r="V32" t="str">
            <v>01/03/08</v>
          </cell>
          <cell r="W32" t="str">
            <v>32030/ 50/60</v>
          </cell>
          <cell r="X32" t="str">
            <v>1VIR 1203</v>
          </cell>
          <cell r="Y32" t="str">
            <v>Deleted  part time secretarial and full time admin. posts and increased existing Cmttee Clerks post hours.</v>
          </cell>
        </row>
        <row r="33">
          <cell r="C33" t="str">
            <v>VM05-08</v>
          </cell>
          <cell r="D33">
            <v>39498</v>
          </cell>
          <cell r="E33" t="str">
            <v>Part Time Temporary Youth Worker</v>
          </cell>
          <cell r="F33" t="str">
            <v>Rob Burns</v>
          </cell>
          <cell r="G33" t="str">
            <v>Community Support</v>
          </cell>
          <cell r="H33" t="str">
            <v>Comm S</v>
          </cell>
          <cell r="I33" t="str">
            <v>No</v>
          </cell>
          <cell r="J33">
            <v>39539</v>
          </cell>
          <cell r="K33">
            <v>27000</v>
          </cell>
          <cell r="L33">
            <v>0.5675675675675675</v>
          </cell>
          <cell r="M33">
            <v>-27000</v>
          </cell>
          <cell r="N33">
            <v>-0.57</v>
          </cell>
          <cell r="O33">
            <v>0</v>
          </cell>
          <cell r="P33">
            <v>0</v>
          </cell>
          <cell r="Q33">
            <v>0</v>
          </cell>
          <cell r="R33">
            <v>-0.0024324324324324076</v>
          </cell>
          <cell r="S33" t="str">
            <v>11/3/08 Temp recruitment</v>
          </cell>
          <cell r="T33">
            <v>0</v>
          </cell>
          <cell r="U33">
            <v>0</v>
          </cell>
          <cell r="V33" t="str">
            <v>01/04/08</v>
          </cell>
          <cell r="W33">
            <v>21550</v>
          </cell>
          <cell r="X33" t="str">
            <v>N/A</v>
          </cell>
          <cell r="Y33" t="str">
            <v>Fully funded by grant from County Council. Post recruited for 12 months.</v>
          </cell>
        </row>
        <row r="34">
          <cell r="C34" t="str">
            <v>VM06-08</v>
          </cell>
          <cell r="D34">
            <v>39468</v>
          </cell>
          <cell r="E34" t="str">
            <v>Security Attendant/Porter</v>
          </cell>
          <cell r="F34" t="str">
            <v>David Kay</v>
          </cell>
          <cell r="G34" t="str">
            <v>Facilities</v>
          </cell>
          <cell r="H34" t="str">
            <v>Comm S</v>
          </cell>
          <cell r="I34" t="str">
            <v>Yes</v>
          </cell>
          <cell r="J34">
            <v>39496</v>
          </cell>
          <cell r="K34">
            <v>23400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23400</v>
          </cell>
          <cell r="R34">
            <v>1</v>
          </cell>
          <cell r="S34" t="str">
            <v>25/3/08 Forms to be resubmitted</v>
          </cell>
          <cell r="T34" t="str">
            <v>-</v>
          </cell>
          <cell r="U34" t="str">
            <v>-</v>
          </cell>
          <cell r="V34" t="str">
            <v>-</v>
          </cell>
          <cell r="W34">
            <v>18010</v>
          </cell>
          <cell r="X34" t="str">
            <v>-</v>
          </cell>
          <cell r="Y34" t="str">
            <v>SMT rejected proposals 25/03/08. Requested case be resubmitted 8/4/08.</v>
          </cell>
        </row>
        <row r="35">
          <cell r="C35" t="str">
            <v>VM07-08</v>
          </cell>
          <cell r="D35">
            <v>39499</v>
          </cell>
          <cell r="E35" t="str">
            <v>Part Time Temp Admin Asst</v>
          </cell>
          <cell r="F35" t="str">
            <v>Hilary Wade</v>
          </cell>
          <cell r="G35" t="str">
            <v>Community and Culture</v>
          </cell>
          <cell r="H35" t="str">
            <v>Comm S</v>
          </cell>
          <cell r="R35">
            <v>0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N/A</v>
          </cell>
          <cell r="Y35" t="str">
            <v>Post withdrawn by Hilary Wade.</v>
          </cell>
        </row>
        <row r="36">
          <cell r="C36" t="str">
            <v>VM08-08</v>
          </cell>
          <cell r="E36" t="str">
            <v>PWS Implementation Officer</v>
          </cell>
          <cell r="F36" t="str">
            <v>Carolyn Mitchell</v>
          </cell>
          <cell r="G36" t="str">
            <v>Policy and Performance</v>
          </cell>
          <cell r="H36" t="str">
            <v>PPP</v>
          </cell>
          <cell r="R36">
            <v>0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N/A</v>
          </cell>
          <cell r="Y36" t="str">
            <v>Replaced by VM47-08</v>
          </cell>
        </row>
        <row r="37">
          <cell r="C37" t="str">
            <v>VM09-08</v>
          </cell>
          <cell r="D37">
            <v>39520</v>
          </cell>
          <cell r="E37" t="str">
            <v>Community Safety Development Officer</v>
          </cell>
          <cell r="F37" t="str">
            <v>Carolyn Curr</v>
          </cell>
          <cell r="G37" t="str">
            <v>Policy and Performance</v>
          </cell>
          <cell r="H37" t="str">
            <v>PPP</v>
          </cell>
          <cell r="I37" t="str">
            <v>Yes</v>
          </cell>
          <cell r="J37">
            <v>39517</v>
          </cell>
          <cell r="K37">
            <v>38000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38000</v>
          </cell>
          <cell r="R37">
            <v>1</v>
          </cell>
          <cell r="S37" t="str">
            <v>1/4/08 Deleted</v>
          </cell>
          <cell r="T37">
            <v>38200</v>
          </cell>
          <cell r="U37">
            <v>1</v>
          </cell>
          <cell r="V37" t="str">
            <v>01/04/08</v>
          </cell>
          <cell r="W37">
            <v>21800</v>
          </cell>
          <cell r="X37" t="str">
            <v>1VIR 1206</v>
          </cell>
          <cell r="Y37" t="str">
            <v>Post deleted 25/03/08 - Saving of £38,000</v>
          </cell>
        </row>
        <row r="38">
          <cell r="C38" t="str">
            <v>VM10-08</v>
          </cell>
          <cell r="D38">
            <v>39499</v>
          </cell>
          <cell r="E38" t="str">
            <v>Project Manager (Local Area Agreement)</v>
          </cell>
          <cell r="F38" t="str">
            <v>Allan Dickson</v>
          </cell>
          <cell r="G38" t="str">
            <v>Planning and Housing Services</v>
          </cell>
          <cell r="H38" t="str">
            <v>Dev S</v>
          </cell>
          <cell r="I38" t="str">
            <v>No</v>
          </cell>
          <cell r="J38">
            <v>39504</v>
          </cell>
          <cell r="K38">
            <v>56000</v>
          </cell>
          <cell r="L38">
            <v>1</v>
          </cell>
          <cell r="M38">
            <v>-56000</v>
          </cell>
          <cell r="N38">
            <v>-1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26/2/08 Agreed to recruit</v>
          </cell>
          <cell r="T38">
            <v>0</v>
          </cell>
          <cell r="U38">
            <v>0</v>
          </cell>
          <cell r="V38">
            <v>39504</v>
          </cell>
          <cell r="W38" t="str">
            <v>-</v>
          </cell>
          <cell r="X38" t="str">
            <v>N/A</v>
          </cell>
          <cell r="Y38" t="str">
            <v>Funding of £70,000 available from LAA grant (via County Council).</v>
          </cell>
        </row>
        <row r="39">
          <cell r="C39" t="str">
            <v>VM11-08</v>
          </cell>
          <cell r="D39">
            <v>39499</v>
          </cell>
          <cell r="E39" t="str">
            <v>Cleaner</v>
          </cell>
          <cell r="F39" t="str">
            <v>Olive Jenkins</v>
          </cell>
          <cell r="G39" t="str">
            <v>Building and Facilities</v>
          </cell>
          <cell r="H39" t="str">
            <v>Comm S</v>
          </cell>
          <cell r="Q39">
            <v>0</v>
          </cell>
          <cell r="R39">
            <v>0</v>
          </cell>
          <cell r="Y39" t="str">
            <v>Chased 29/5</v>
          </cell>
        </row>
        <row r="40">
          <cell r="C40" t="str">
            <v>VM12-08</v>
          </cell>
          <cell r="D40">
            <v>39500</v>
          </cell>
          <cell r="E40" t="str">
            <v>P/T Operational Support Asst</v>
          </cell>
          <cell r="F40" t="str">
            <v>Willie McCreadie</v>
          </cell>
          <cell r="G40" t="str">
            <v>Environmental Services</v>
          </cell>
          <cell r="H40" t="str">
            <v>Comm S</v>
          </cell>
          <cell r="I40" t="str">
            <v>Yes</v>
          </cell>
          <cell r="J40">
            <v>39539</v>
          </cell>
          <cell r="K40">
            <v>12300</v>
          </cell>
          <cell r="L40">
            <v>0.61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12300</v>
          </cell>
          <cell r="R40">
            <v>0.61</v>
          </cell>
          <cell r="S40" t="str">
            <v>12/8/08 Rejected job share</v>
          </cell>
          <cell r="T40">
            <v>12300</v>
          </cell>
          <cell r="U40">
            <v>0.61</v>
          </cell>
          <cell r="V40">
            <v>39539</v>
          </cell>
          <cell r="W40">
            <v>12180</v>
          </cell>
          <cell r="X40" t="str">
            <v>1VIR1319</v>
          </cell>
          <cell r="Y40" t="str">
            <v>Aim to create job share following return from maternity leave - rejected by SMT.</v>
          </cell>
        </row>
        <row r="41">
          <cell r="C41" t="str">
            <v>VM13-08</v>
          </cell>
          <cell r="D41">
            <v>39503</v>
          </cell>
          <cell r="E41" t="str">
            <v>Scrutiny Officer (Part time 0.8 FTE)</v>
          </cell>
          <cell r="F41" t="str">
            <v>David Taylor</v>
          </cell>
          <cell r="G41" t="str">
            <v>Policy &amp; Performance</v>
          </cell>
          <cell r="H41" t="str">
            <v>PPP</v>
          </cell>
          <cell r="I41" t="str">
            <v>Yes</v>
          </cell>
          <cell r="J41" t="str">
            <v>-</v>
          </cell>
          <cell r="K41">
            <v>28300</v>
          </cell>
          <cell r="L41">
            <v>0.8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28300</v>
          </cell>
          <cell r="R41">
            <v>0.8</v>
          </cell>
          <cell r="S41" t="str">
            <v>1/4/08  Agreed to recruit</v>
          </cell>
          <cell r="T41">
            <v>500</v>
          </cell>
          <cell r="U41">
            <v>0</v>
          </cell>
          <cell r="V41">
            <v>39539</v>
          </cell>
          <cell r="W41">
            <v>35200</v>
          </cell>
          <cell r="X41" t="str">
            <v>1VIR 1177</v>
          </cell>
          <cell r="Y41" t="str">
            <v>Mini restructure of section &amp; allocation of workload</v>
          </cell>
        </row>
        <row r="42">
          <cell r="C42" t="str">
            <v>VM14-08</v>
          </cell>
          <cell r="D42">
            <v>39503</v>
          </cell>
          <cell r="E42" t="str">
            <v>Scanner/technical clerk</v>
          </cell>
          <cell r="F42" t="str">
            <v>Alan Eales</v>
          </cell>
          <cell r="G42" t="str">
            <v>Planning and Housing Services</v>
          </cell>
          <cell r="H42" t="str">
            <v>Dev S</v>
          </cell>
          <cell r="I42" t="str">
            <v>Yes</v>
          </cell>
          <cell r="J42">
            <v>39535</v>
          </cell>
          <cell r="K42">
            <v>19053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19053</v>
          </cell>
          <cell r="R42">
            <v>1</v>
          </cell>
          <cell r="S42" t="str">
            <v>11/3/08 Agreed to recruit</v>
          </cell>
          <cell r="T42">
            <v>0</v>
          </cell>
          <cell r="U42" t="str">
            <v>-</v>
          </cell>
          <cell r="V42">
            <v>39518</v>
          </cell>
          <cell r="W42" t="str">
            <v>-</v>
          </cell>
          <cell r="X42" t="str">
            <v>N/A</v>
          </cell>
          <cell r="Y42" t="str">
            <v>Agreed to 2 year fixed term appointment to allow for potential efficiencies to be explored when Council wide scanning activities are increased.</v>
          </cell>
        </row>
        <row r="43">
          <cell r="C43" t="str">
            <v>VM15-08</v>
          </cell>
          <cell r="D43">
            <v>39504</v>
          </cell>
          <cell r="E43" t="str">
            <v>District Health and Safety Officer</v>
          </cell>
          <cell r="F43" t="str">
            <v>Ruth Harland</v>
          </cell>
          <cell r="G43" t="str">
            <v>Environmental Services</v>
          </cell>
          <cell r="H43" t="str">
            <v>Comm S</v>
          </cell>
          <cell r="I43" t="str">
            <v>No</v>
          </cell>
          <cell r="J43">
            <v>39539</v>
          </cell>
          <cell r="K43">
            <v>42000</v>
          </cell>
          <cell r="L43">
            <v>1</v>
          </cell>
          <cell r="M43">
            <v>0</v>
          </cell>
          <cell r="N43">
            <v>0</v>
          </cell>
          <cell r="O43">
            <v>-42000</v>
          </cell>
          <cell r="P43">
            <v>-1</v>
          </cell>
          <cell r="Q43">
            <v>0</v>
          </cell>
          <cell r="R43">
            <v>0</v>
          </cell>
          <cell r="S43" t="str">
            <v>4/3/08  Agreed to recruit</v>
          </cell>
          <cell r="T43">
            <v>0</v>
          </cell>
          <cell r="U43">
            <v>0</v>
          </cell>
          <cell r="V43">
            <v>39539</v>
          </cell>
          <cell r="W43" t="str">
            <v>-</v>
          </cell>
          <cell r="X43" t="str">
            <v>N/A</v>
          </cell>
          <cell r="Y43" t="str">
            <v>Funding approved in Council Resolution for three years (2008/09 to 2010/11).</v>
          </cell>
        </row>
        <row r="44">
          <cell r="C44" t="str">
            <v>VM16-08</v>
          </cell>
          <cell r="D44">
            <v>39503</v>
          </cell>
          <cell r="E44" t="str">
            <v>Family Learning Interactor</v>
          </cell>
          <cell r="F44" t="str">
            <v>Julie Wooding</v>
          </cell>
          <cell r="G44" t="str">
            <v>Arts &amp; Museums</v>
          </cell>
          <cell r="H44" t="str">
            <v>Comm S</v>
          </cell>
          <cell r="I44" t="str">
            <v>Yes</v>
          </cell>
          <cell r="J44">
            <v>39526</v>
          </cell>
          <cell r="L44">
            <v>1</v>
          </cell>
          <cell r="M44">
            <v>0</v>
          </cell>
          <cell r="N44">
            <v>-1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26/8/08 Agreed to recruit</v>
          </cell>
          <cell r="T44">
            <v>0</v>
          </cell>
          <cell r="U44">
            <v>0</v>
          </cell>
          <cell r="V44">
            <v>39686</v>
          </cell>
          <cell r="W44" t="str">
            <v>-</v>
          </cell>
          <cell r="X44" t="str">
            <v>-</v>
          </cell>
          <cell r="Y44" t="str">
            <v>Scale 4 post to be fully funded by grant from DCMS.</v>
          </cell>
        </row>
        <row r="45">
          <cell r="C45" t="str">
            <v>VM17-08</v>
          </cell>
          <cell r="D45">
            <v>39505</v>
          </cell>
          <cell r="E45" t="str">
            <v>Benefits Assessment Officer</v>
          </cell>
          <cell r="F45" t="str">
            <v>Elaine Turner</v>
          </cell>
          <cell r="G45" t="str">
            <v>Benefits Services</v>
          </cell>
          <cell r="H45" t="str">
            <v>CorpS</v>
          </cell>
          <cell r="Q45">
            <v>0</v>
          </cell>
          <cell r="R45">
            <v>0</v>
          </cell>
          <cell r="Y45" t="str">
            <v>Form withdrawn </v>
          </cell>
        </row>
        <row r="46">
          <cell r="C46" t="str">
            <v>VM18-08</v>
          </cell>
          <cell r="D46">
            <v>39506</v>
          </cell>
          <cell r="E46" t="str">
            <v>Casual waiter/waitress</v>
          </cell>
          <cell r="F46" t="str">
            <v>Fiona Shipp</v>
          </cell>
          <cell r="G46" t="str">
            <v>Talkin Tarn</v>
          </cell>
          <cell r="H46" t="str">
            <v>Comm S</v>
          </cell>
          <cell r="I46" t="str">
            <v>No</v>
          </cell>
          <cell r="J46">
            <v>39479</v>
          </cell>
          <cell r="K46">
            <v>21000</v>
          </cell>
          <cell r="L46" t="str">
            <v>casual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21000</v>
          </cell>
          <cell r="R46" t="str">
            <v>casual</v>
          </cell>
          <cell r="S46" t="str">
            <v>18/3/08 Agreed to recruit</v>
          </cell>
          <cell r="T46">
            <v>0</v>
          </cell>
          <cell r="U46">
            <v>0</v>
          </cell>
          <cell r="V46">
            <v>39525</v>
          </cell>
          <cell r="W46" t="str">
            <v>-</v>
          </cell>
          <cell r="X46" t="str">
            <v>N/A</v>
          </cell>
          <cell r="Y46" t="str">
            <v>No savings proposals put forward.</v>
          </cell>
        </row>
        <row r="47">
          <cell r="C47" t="str">
            <v>VM19-08</v>
          </cell>
          <cell r="D47">
            <v>39507</v>
          </cell>
          <cell r="E47" t="str">
            <v>Planning Assistant (Bursary)</v>
          </cell>
          <cell r="F47" t="str">
            <v>Alan Eales</v>
          </cell>
          <cell r="G47" t="str">
            <v>Planning and Housing Services</v>
          </cell>
          <cell r="H47" t="str">
            <v>Dev S</v>
          </cell>
          <cell r="I47" t="str">
            <v>Yes</v>
          </cell>
          <cell r="J47">
            <v>39506</v>
          </cell>
          <cell r="K47">
            <v>26400</v>
          </cell>
          <cell r="L47">
            <v>1</v>
          </cell>
          <cell r="M47">
            <v>-26400</v>
          </cell>
          <cell r="N47">
            <v>-1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11/3/08 Agreed to recruit</v>
          </cell>
          <cell r="T47">
            <v>0</v>
          </cell>
          <cell r="U47">
            <v>0</v>
          </cell>
          <cell r="V47">
            <v>39518</v>
          </cell>
          <cell r="W47" t="str">
            <v>-</v>
          </cell>
          <cell r="X47" t="str">
            <v>N/A</v>
          </cell>
          <cell r="Y47" t="str">
            <v>Funded from PDG and increases in income.  Post filled 2 yr fixed term .</v>
          </cell>
        </row>
        <row r="48">
          <cell r="C48" t="str">
            <v>VM20-08</v>
          </cell>
          <cell r="D48">
            <v>39507</v>
          </cell>
          <cell r="E48" t="str">
            <v>Asset Development Surveyor</v>
          </cell>
          <cell r="F48" t="str">
            <v>David Beaty</v>
          </cell>
          <cell r="G48" t="str">
            <v>Property Services</v>
          </cell>
          <cell r="H48" t="str">
            <v>Dev S</v>
          </cell>
          <cell r="I48" t="str">
            <v>Yes</v>
          </cell>
          <cell r="J48">
            <v>39507</v>
          </cell>
          <cell r="K48">
            <v>46400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46400</v>
          </cell>
          <cell r="R48">
            <v>1</v>
          </cell>
          <cell r="S48" t="str">
            <v>25/3/08 Agreed to recruit</v>
          </cell>
          <cell r="T48">
            <v>0</v>
          </cell>
          <cell r="U48">
            <v>0</v>
          </cell>
          <cell r="V48">
            <v>39532</v>
          </cell>
          <cell r="W48" t="str">
            <v>-</v>
          </cell>
          <cell r="X48" t="str">
            <v>N/A</v>
          </cell>
          <cell r="Y48" t="str">
            <v>Agreed due to impact on service.  Review to be undertaken on budgets for commissioning external work.  Review activities of the team regarding longer term requirements</v>
          </cell>
        </row>
        <row r="49">
          <cell r="C49" t="str">
            <v>VM21-08</v>
          </cell>
          <cell r="D49">
            <v>39512</v>
          </cell>
          <cell r="E49" t="str">
            <v>2 x Face2Face Co-ordinators</v>
          </cell>
          <cell r="F49" t="str">
            <v>Rob Burns</v>
          </cell>
          <cell r="G49" t="str">
            <v>Community Support</v>
          </cell>
          <cell r="H49" t="str">
            <v>Comm S</v>
          </cell>
          <cell r="I49" t="str">
            <v>No</v>
          </cell>
          <cell r="J49" t="str">
            <v>N/A</v>
          </cell>
          <cell r="K49">
            <v>35000</v>
          </cell>
          <cell r="L49">
            <v>1.62</v>
          </cell>
          <cell r="M49">
            <v>-35000</v>
          </cell>
          <cell r="N49">
            <v>-1.62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>Agreed to recruit</v>
          </cell>
          <cell r="T49">
            <v>0</v>
          </cell>
          <cell r="U49">
            <v>0</v>
          </cell>
          <cell r="V49">
            <v>39525</v>
          </cell>
          <cell r="W49" t="str">
            <v>-</v>
          </cell>
          <cell r="X49" t="str">
            <v>N/A</v>
          </cell>
          <cell r="Y49" t="str">
            <v>Externally funded. Recruited on 3yr fixed term contract.</v>
          </cell>
        </row>
        <row r="50">
          <cell r="C50" t="str">
            <v>VM22-08</v>
          </cell>
          <cell r="D50">
            <v>39512</v>
          </cell>
          <cell r="E50" t="str">
            <v>3 x Casual Tourist Information Assts</v>
          </cell>
          <cell r="F50" t="str">
            <v>David Beaty</v>
          </cell>
          <cell r="G50" t="str">
            <v>Ec Dev, Property &amp; Tourism</v>
          </cell>
          <cell r="H50" t="str">
            <v>Dev S</v>
          </cell>
          <cell r="I50" t="str">
            <v>No</v>
          </cell>
          <cell r="J50" t="str">
            <v>N/A</v>
          </cell>
          <cell r="K50">
            <v>23500</v>
          </cell>
          <cell r="L50" t="str">
            <v>casual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23500</v>
          </cell>
          <cell r="R50" t="str">
            <v>casual</v>
          </cell>
          <cell r="S50" t="str">
            <v>25/03/08 Agreed to recruit</v>
          </cell>
          <cell r="T50">
            <v>0</v>
          </cell>
          <cell r="U50">
            <v>0</v>
          </cell>
          <cell r="V50">
            <v>39532</v>
          </cell>
          <cell r="W50" t="str">
            <v>-</v>
          </cell>
          <cell r="X50" t="str">
            <v>N/A</v>
          </cell>
          <cell r="Y50" t="str">
            <v>Agreed as seasonal requirement only.  But TIC staffing overall will be addressed as part of the Tourism Service review currently being undertaken.</v>
          </cell>
        </row>
        <row r="51">
          <cell r="C51" t="str">
            <v>VM23-08</v>
          </cell>
          <cell r="D51">
            <v>39513</v>
          </cell>
          <cell r="E51" t="str">
            <v>Refuse Collection Loader</v>
          </cell>
          <cell r="F51" t="str">
            <v>Mike Gardner</v>
          </cell>
          <cell r="G51" t="str">
            <v>Waste Services</v>
          </cell>
          <cell r="H51" t="str">
            <v>Comm S</v>
          </cell>
          <cell r="I51" t="str">
            <v>Yes</v>
          </cell>
          <cell r="J51">
            <v>39518</v>
          </cell>
          <cell r="K51">
            <v>16457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16457</v>
          </cell>
          <cell r="R51">
            <v>1</v>
          </cell>
          <cell r="S51" t="str">
            <v>11/3/08 Agreed to recruit</v>
          </cell>
          <cell r="T51">
            <v>0</v>
          </cell>
          <cell r="U51">
            <v>0</v>
          </cell>
          <cell r="V51">
            <v>39518</v>
          </cell>
          <cell r="W51" t="str">
            <v>-</v>
          </cell>
          <cell r="X51" t="str">
            <v>N/A</v>
          </cell>
          <cell r="Y51" t="str">
            <v>No savings proposals put forward.</v>
          </cell>
        </row>
        <row r="52">
          <cell r="C52" t="str">
            <v>VM24-08</v>
          </cell>
          <cell r="D52">
            <v>39514</v>
          </cell>
          <cell r="E52" t="str">
            <v>Estate Management Surveyor</v>
          </cell>
          <cell r="F52" t="str">
            <v>David Beaty</v>
          </cell>
          <cell r="G52" t="str">
            <v>Property Services</v>
          </cell>
          <cell r="H52" t="str">
            <v>Dev S</v>
          </cell>
          <cell r="I52" t="str">
            <v>Yes</v>
          </cell>
          <cell r="J52">
            <v>39545</v>
          </cell>
          <cell r="K52">
            <v>45100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45100</v>
          </cell>
          <cell r="R52">
            <v>1</v>
          </cell>
          <cell r="S52" t="str">
            <v>25/3/08 Agreed to recruit</v>
          </cell>
          <cell r="T52">
            <v>0</v>
          </cell>
          <cell r="U52">
            <v>0</v>
          </cell>
          <cell r="V52">
            <v>39532</v>
          </cell>
          <cell r="W52" t="str">
            <v>-</v>
          </cell>
          <cell r="X52" t="str">
            <v>N/A</v>
          </cell>
          <cell r="Y52" t="str">
            <v>No savings proposals put forward.</v>
          </cell>
        </row>
        <row r="53">
          <cell r="C53" t="str">
            <v>VM25-08</v>
          </cell>
          <cell r="D53">
            <v>39517</v>
          </cell>
          <cell r="E53" t="str">
            <v>Construction Project Manager</v>
          </cell>
          <cell r="F53" t="str">
            <v>Mike Swindlehurst</v>
          </cell>
          <cell r="G53" t="str">
            <v>Facilities</v>
          </cell>
          <cell r="H53" t="str">
            <v>Comm S</v>
          </cell>
          <cell r="I53" t="str">
            <v>Yes</v>
          </cell>
          <cell r="J53">
            <v>39563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6/5/08 Agreed to recruit</v>
          </cell>
          <cell r="T53">
            <v>0</v>
          </cell>
          <cell r="U53">
            <v>0</v>
          </cell>
          <cell r="V53">
            <v>39574</v>
          </cell>
          <cell r="W53" t="str">
            <v>-</v>
          </cell>
          <cell r="X53" t="str">
            <v>N/A</v>
          </cell>
          <cell r="Y53" t="str">
            <v>Post funded mainly from capital schemes.  18 mth fixed term contract.</v>
          </cell>
        </row>
        <row r="54">
          <cell r="C54" t="str">
            <v>VM26-08</v>
          </cell>
          <cell r="D54">
            <v>39534</v>
          </cell>
          <cell r="E54" t="str">
            <v>Clerical Assistant (Sc 3)</v>
          </cell>
          <cell r="F54" t="str">
            <v>David Williams</v>
          </cell>
          <cell r="G54" t="str">
            <v>Personnel &amp; Development</v>
          </cell>
          <cell r="H54" t="str">
            <v>PPP</v>
          </cell>
          <cell r="I54" t="str">
            <v>Yes</v>
          </cell>
          <cell r="J54">
            <v>39542</v>
          </cell>
          <cell r="K54">
            <v>10000</v>
          </cell>
          <cell r="L54">
            <v>0.5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10000</v>
          </cell>
          <cell r="R54">
            <v>0.5</v>
          </cell>
          <cell r="S54" t="str">
            <v>1/4/08 Deleted</v>
          </cell>
          <cell r="T54">
            <v>9900</v>
          </cell>
          <cell r="U54">
            <v>0.5</v>
          </cell>
          <cell r="V54">
            <v>39602</v>
          </cell>
          <cell r="W54">
            <v>35040</v>
          </cell>
          <cell r="X54" t="str">
            <v>1VIR 1206</v>
          </cell>
          <cell r="Y54" t="str">
            <v>Community Services agreed to pick up job costing and timesheet inputting</v>
          </cell>
        </row>
        <row r="55">
          <cell r="C55" t="str">
            <v>VM27-08</v>
          </cell>
          <cell r="D55">
            <v>39520</v>
          </cell>
          <cell r="E55" t="str">
            <v>PT Technical Officer</v>
          </cell>
          <cell r="F55" t="str">
            <v>Alex Davies</v>
          </cell>
          <cell r="G55" t="str">
            <v>Facilities</v>
          </cell>
          <cell r="H55" t="str">
            <v>Comm S</v>
          </cell>
          <cell r="Q55">
            <v>0</v>
          </cell>
          <cell r="R55">
            <v>0</v>
          </cell>
          <cell r="Y55" t="str">
            <v>Chased 29/5</v>
          </cell>
        </row>
        <row r="56">
          <cell r="C56" t="str">
            <v>VM28-08</v>
          </cell>
          <cell r="D56">
            <v>39520</v>
          </cell>
          <cell r="E56" t="str">
            <v>2 x P/T Customer Services Advisors (1.00 FTE)</v>
          </cell>
          <cell r="F56" t="str">
            <v>Brian Blackburn</v>
          </cell>
          <cell r="G56" t="str">
            <v>Customer Services</v>
          </cell>
          <cell r="H56" t="str">
            <v>Comm S</v>
          </cell>
          <cell r="I56" t="str">
            <v>Yes</v>
          </cell>
          <cell r="J56">
            <v>39546</v>
          </cell>
          <cell r="K56">
            <v>19116</v>
          </cell>
          <cell r="L56">
            <v>0.95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19116</v>
          </cell>
          <cell r="R56">
            <v>0.95</v>
          </cell>
          <cell r="S56" t="str">
            <v>26/8/08 Agreed 18 month fixed term contract</v>
          </cell>
          <cell r="T56">
            <v>0</v>
          </cell>
          <cell r="U56">
            <v>0</v>
          </cell>
          <cell r="V56">
            <v>39686</v>
          </cell>
          <cell r="W56">
            <v>18000</v>
          </cell>
          <cell r="X56" t="str">
            <v>N/A</v>
          </cell>
          <cell r="Y56" t="str">
            <v>Forms originally submitted to SMT 25/3/08. Resubmitted 26/8/08. Cover for reduced hours on return from maternity leave.</v>
          </cell>
        </row>
        <row r="57">
          <cell r="C57" t="str">
            <v>VM29-08</v>
          </cell>
          <cell r="D57">
            <v>39521</v>
          </cell>
          <cell r="E57" t="str">
            <v>Concessionary Fares temp</v>
          </cell>
          <cell r="F57" t="str">
            <v>Peter Mason</v>
          </cell>
          <cell r="G57" t="str">
            <v>Revenues </v>
          </cell>
          <cell r="H57" t="str">
            <v>Corp S</v>
          </cell>
          <cell r="I57" t="str">
            <v>No</v>
          </cell>
          <cell r="J57" t="str">
            <v>N/A</v>
          </cell>
          <cell r="K57">
            <v>13000</v>
          </cell>
          <cell r="L57">
            <v>1</v>
          </cell>
          <cell r="M57">
            <v>-13000</v>
          </cell>
          <cell r="N57">
            <v>-1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Agreed to recruit</v>
          </cell>
          <cell r="T57">
            <v>0</v>
          </cell>
          <cell r="U57">
            <v>0</v>
          </cell>
          <cell r="V57">
            <v>39521</v>
          </cell>
          <cell r="W57" t="str">
            <v>-</v>
          </cell>
          <cell r="X57" t="str">
            <v>N/A</v>
          </cell>
          <cell r="Y57" t="str">
            <v>Emergency appointment of casual for 3 months funded from grant income.</v>
          </cell>
        </row>
        <row r="58">
          <cell r="C58" t="str">
            <v>VM30-08</v>
          </cell>
          <cell r="D58">
            <v>39559</v>
          </cell>
          <cell r="E58" t="str">
            <v>Talkin Tarn cook</v>
          </cell>
          <cell r="F58" t="str">
            <v>Mike Battersby</v>
          </cell>
          <cell r="G58" t="str">
            <v>Environmental Services</v>
          </cell>
          <cell r="H58" t="str">
            <v>Comm S</v>
          </cell>
          <cell r="I58" t="str">
            <v>Yes</v>
          </cell>
          <cell r="K58">
            <v>14200</v>
          </cell>
          <cell r="L58">
            <v>0.68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14200</v>
          </cell>
          <cell r="R58">
            <v>0.68</v>
          </cell>
          <cell r="S58" t="str">
            <v>22/4/08 Agreed to recruit</v>
          </cell>
          <cell r="T58">
            <v>0</v>
          </cell>
          <cell r="U58">
            <v>0</v>
          </cell>
          <cell r="V58">
            <v>39560</v>
          </cell>
          <cell r="W58" t="str">
            <v>-</v>
          </cell>
          <cell r="X58" t="str">
            <v>N/A</v>
          </cell>
          <cell r="Y58" t="str">
            <v>No savings proposals put forward.</v>
          </cell>
        </row>
        <row r="59">
          <cell r="C59" t="str">
            <v>VM31-08</v>
          </cell>
          <cell r="D59">
            <v>39526</v>
          </cell>
          <cell r="E59" t="str">
            <v>Summer Playscheme workers</v>
          </cell>
          <cell r="F59" t="str">
            <v>Rob Burns</v>
          </cell>
          <cell r="G59" t="str">
            <v>Community Support</v>
          </cell>
          <cell r="H59" t="str">
            <v>Comm S</v>
          </cell>
          <cell r="I59" t="str">
            <v>No</v>
          </cell>
          <cell r="J59" t="str">
            <v>N/A</v>
          </cell>
          <cell r="K59">
            <v>9900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9900</v>
          </cell>
          <cell r="R59">
            <v>1</v>
          </cell>
          <cell r="S59" t="str">
            <v>1/4/08 Agreed to recruit</v>
          </cell>
          <cell r="T59">
            <v>0</v>
          </cell>
          <cell r="U59">
            <v>0</v>
          </cell>
          <cell r="V59">
            <v>39539</v>
          </cell>
          <cell r="W59">
            <v>21560</v>
          </cell>
          <cell r="X59" t="str">
            <v>N/A</v>
          </cell>
          <cell r="Y59" t="str">
            <v>10 casual post for 5 weeks, funded from base and grants from County &amp; CHA</v>
          </cell>
        </row>
        <row r="60">
          <cell r="C60" t="str">
            <v>VM32-08</v>
          </cell>
          <cell r="D60">
            <v>39581</v>
          </cell>
          <cell r="E60" t="str">
            <v>Return to Work Carlisle Project Coordinator</v>
          </cell>
          <cell r="F60" t="str">
            <v>David Beaty</v>
          </cell>
          <cell r="G60" t="str">
            <v>Economic Development</v>
          </cell>
          <cell r="H60" t="str">
            <v>Dev S</v>
          </cell>
          <cell r="I60" t="str">
            <v>No</v>
          </cell>
          <cell r="J60" t="str">
            <v>N/A</v>
          </cell>
          <cell r="L60">
            <v>0.68</v>
          </cell>
          <cell r="M60">
            <v>0</v>
          </cell>
          <cell r="N60">
            <v>-0.68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>Agreed &amp; advtsd</v>
          </cell>
          <cell r="T60">
            <v>0</v>
          </cell>
          <cell r="U60">
            <v>0</v>
          </cell>
          <cell r="V60" t="str">
            <v>-</v>
          </cell>
          <cell r="W60" t="str">
            <v>-</v>
          </cell>
          <cell r="X60" t="str">
            <v>N/A</v>
          </cell>
          <cell r="Y60" t="str">
            <v>Externally funded by grant from County Council.</v>
          </cell>
        </row>
        <row r="61">
          <cell r="C61" t="str">
            <v>VM33-08</v>
          </cell>
          <cell r="D61">
            <v>39526</v>
          </cell>
          <cell r="E61" t="str">
            <v>Technical Officer (Housing)</v>
          </cell>
          <cell r="F61" t="str">
            <v>Allan Dickson</v>
          </cell>
          <cell r="G61" t="str">
            <v>Housing</v>
          </cell>
          <cell r="H61" t="str">
            <v>Dev S</v>
          </cell>
          <cell r="I61" t="str">
            <v>Yes</v>
          </cell>
          <cell r="J61">
            <v>39558</v>
          </cell>
          <cell r="K61">
            <v>23000</v>
          </cell>
          <cell r="L61">
            <v>0.86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23000</v>
          </cell>
          <cell r="R61">
            <v>0.86</v>
          </cell>
          <cell r="S61" t="str">
            <v>29/04/08 Agreed &amp; advtsd</v>
          </cell>
          <cell r="T61">
            <v>0</v>
          </cell>
          <cell r="U61">
            <v>0</v>
          </cell>
          <cell r="V61" t="str">
            <v>-</v>
          </cell>
          <cell r="W61" t="str">
            <v>-</v>
          </cell>
          <cell r="X61" t="str">
            <v>N/A</v>
          </cell>
          <cell r="Y61" t="str">
            <v>No savings proposals put forward.  Extra salary costs need to be generated by extra income</v>
          </cell>
        </row>
        <row r="62">
          <cell r="C62" t="str">
            <v>VM34-08</v>
          </cell>
          <cell r="D62">
            <v>39714</v>
          </cell>
          <cell r="E62" t="str">
            <v>Admin Assistant (Arts)</v>
          </cell>
          <cell r="F62" t="str">
            <v>Mick North</v>
          </cell>
          <cell r="G62" t="str">
            <v>Arts &amp; Museums</v>
          </cell>
          <cell r="H62" t="str">
            <v>Comm S</v>
          </cell>
          <cell r="I62" t="str">
            <v>Yes</v>
          </cell>
          <cell r="J62">
            <v>39562</v>
          </cell>
          <cell r="K62">
            <v>20500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20500</v>
          </cell>
          <cell r="R62">
            <v>1</v>
          </cell>
          <cell r="S62" t="str">
            <v>Agreed week commencing 29/09/08</v>
          </cell>
          <cell r="T62">
            <v>0</v>
          </cell>
          <cell r="U62">
            <v>0</v>
          </cell>
          <cell r="V62" t="str">
            <v>-</v>
          </cell>
          <cell r="W62">
            <v>16080</v>
          </cell>
          <cell r="X62" t="str">
            <v>N/A</v>
          </cell>
          <cell r="Y62" t="str">
            <v>No savings proposals put forward.</v>
          </cell>
        </row>
        <row r="63">
          <cell r="C63" t="str">
            <v>VM35-08</v>
          </cell>
          <cell r="D63">
            <v>39549</v>
          </cell>
          <cell r="E63" t="str">
            <v>Food Preparation Staff</v>
          </cell>
          <cell r="F63" t="str">
            <v>Robert Coleman</v>
          </cell>
          <cell r="G63" t="str">
            <v>Hammonds Pond</v>
          </cell>
          <cell r="H63" t="str">
            <v>Comm S</v>
          </cell>
          <cell r="I63" t="str">
            <v>Yes</v>
          </cell>
          <cell r="L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 t="str">
            <v>-</v>
          </cell>
          <cell r="W63" t="str">
            <v>-</v>
          </cell>
          <cell r="X63" t="str">
            <v>N/A</v>
          </cell>
          <cell r="Y63" t="str">
            <v>Form Withdrawn</v>
          </cell>
        </row>
        <row r="64">
          <cell r="C64" t="str">
            <v>VM36-08</v>
          </cell>
          <cell r="D64">
            <v>39554</v>
          </cell>
          <cell r="E64" t="str">
            <v>Support &amp; Resettlement Worker</v>
          </cell>
          <cell r="F64" t="str">
            <v>Rob Stephenson</v>
          </cell>
          <cell r="G64" t="str">
            <v>Hostels</v>
          </cell>
          <cell r="H64" t="str">
            <v>Dev S</v>
          </cell>
          <cell r="I64" t="str">
            <v>Yes</v>
          </cell>
          <cell r="J64">
            <v>39417</v>
          </cell>
          <cell r="L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 t="str">
            <v>Agreed &amp; appntd</v>
          </cell>
          <cell r="T64">
            <v>0</v>
          </cell>
          <cell r="U64">
            <v>0</v>
          </cell>
          <cell r="V64" t="str">
            <v>-</v>
          </cell>
          <cell r="W64">
            <v>25500</v>
          </cell>
          <cell r="X64" t="str">
            <v>N/A</v>
          </cell>
          <cell r="Y64" t="str">
            <v>Approved by J Gooding under emergency terms. No savings proposed.</v>
          </cell>
        </row>
        <row r="65">
          <cell r="C65" t="str">
            <v>VM37-08</v>
          </cell>
          <cell r="D65">
            <v>39675</v>
          </cell>
          <cell r="E65" t="str">
            <v>Clean Neighbourhoods Enforcement Officer</v>
          </cell>
          <cell r="F65" t="str">
            <v>Dave Ingham</v>
          </cell>
          <cell r="G65" t="str">
            <v>Environmental Services</v>
          </cell>
          <cell r="H65" t="str">
            <v>Comm S</v>
          </cell>
          <cell r="I65" t="str">
            <v>No</v>
          </cell>
          <cell r="J65">
            <v>39568</v>
          </cell>
          <cell r="K65">
            <v>16000</v>
          </cell>
          <cell r="L65">
            <v>0.46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16000</v>
          </cell>
          <cell r="R65">
            <v>0.46</v>
          </cell>
          <cell r="S65" t="str">
            <v>19/808 Agreed</v>
          </cell>
          <cell r="T65">
            <v>0</v>
          </cell>
          <cell r="U65">
            <v>0</v>
          </cell>
          <cell r="V65">
            <v>39679</v>
          </cell>
          <cell r="W65">
            <v>12170</v>
          </cell>
          <cell r="X65" t="str">
            <v>N/A</v>
          </cell>
          <cell r="Y65" t="str">
            <v>Funded by c/f - increase hours from 20 to 37 until funding runs out.</v>
          </cell>
        </row>
        <row r="66">
          <cell r="C66" t="str">
            <v>VM38-08</v>
          </cell>
          <cell r="D66">
            <v>39561</v>
          </cell>
          <cell r="E66" t="str">
            <v>Clean Neighbourhoods Enforcement Officer</v>
          </cell>
          <cell r="F66" t="str">
            <v>Dave Ingham</v>
          </cell>
          <cell r="G66" t="str">
            <v>Environmental Services</v>
          </cell>
          <cell r="H66" t="str">
            <v>Comm S</v>
          </cell>
          <cell r="Q66">
            <v>0</v>
          </cell>
          <cell r="R66">
            <v>0</v>
          </cell>
          <cell r="Y66" t="str">
            <v>Form Withdrawn</v>
          </cell>
        </row>
        <row r="67">
          <cell r="C67" t="str">
            <v>VM39-08</v>
          </cell>
          <cell r="D67">
            <v>39562</v>
          </cell>
          <cell r="E67" t="str">
            <v>Policy Team Admin Asst</v>
          </cell>
          <cell r="F67" t="str">
            <v>Carolyn Curr</v>
          </cell>
          <cell r="G67" t="str">
            <v>Policy &amp; Performance</v>
          </cell>
          <cell r="H67" t="str">
            <v>PPP</v>
          </cell>
          <cell r="I67" t="str">
            <v>Yes</v>
          </cell>
          <cell r="J67">
            <v>39573</v>
          </cell>
          <cell r="K67">
            <v>21800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21800</v>
          </cell>
          <cell r="R67">
            <v>1</v>
          </cell>
          <cell r="S67" t="str">
            <v>7/7/08  Agreed to advertise</v>
          </cell>
          <cell r="T67">
            <v>0</v>
          </cell>
          <cell r="U67">
            <v>0</v>
          </cell>
          <cell r="V67">
            <v>39637</v>
          </cell>
          <cell r="W67">
            <v>47110</v>
          </cell>
          <cell r="X67" t="str">
            <v>N/A</v>
          </cell>
          <cell r="Y67" t="str">
            <v>No savings proposals put forward.</v>
          </cell>
        </row>
        <row r="68">
          <cell r="C68" t="str">
            <v>VM40-08</v>
          </cell>
          <cell r="D68">
            <v>39570</v>
          </cell>
          <cell r="E68" t="str">
            <v>Asst. Planning Enforcement Officer</v>
          </cell>
          <cell r="F68" t="str">
            <v>Alan Eales</v>
          </cell>
          <cell r="G68" t="str">
            <v>Planning and Housing Services</v>
          </cell>
          <cell r="H68" t="str">
            <v>Dev S</v>
          </cell>
          <cell r="I68" t="str">
            <v>Yes</v>
          </cell>
          <cell r="J68">
            <v>39566</v>
          </cell>
          <cell r="K68">
            <v>28200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28200</v>
          </cell>
          <cell r="R68">
            <v>1</v>
          </cell>
          <cell r="S68" t="str">
            <v>6/5/08 Agreed &amp; advtsd</v>
          </cell>
          <cell r="T68">
            <v>0</v>
          </cell>
          <cell r="U68">
            <v>0</v>
          </cell>
          <cell r="V68">
            <v>39574</v>
          </cell>
          <cell r="W68">
            <v>38310</v>
          </cell>
          <cell r="X68" t="str">
            <v>N/A</v>
          </cell>
          <cell r="Y68" t="str">
            <v>No savings proposals put forward.</v>
          </cell>
        </row>
        <row r="69">
          <cell r="C69" t="str">
            <v>VM41-08</v>
          </cell>
          <cell r="D69">
            <v>39570</v>
          </cell>
          <cell r="E69" t="str">
            <v>Development Control Officer</v>
          </cell>
          <cell r="F69" t="str">
            <v>Alan Eales</v>
          </cell>
          <cell r="G69" t="str">
            <v>Planning and Housing Services</v>
          </cell>
          <cell r="H69" t="str">
            <v>Dev S</v>
          </cell>
          <cell r="I69" t="str">
            <v>Yes</v>
          </cell>
          <cell r="J69">
            <v>39577</v>
          </cell>
          <cell r="K69">
            <v>28400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28400</v>
          </cell>
          <cell r="R69">
            <v>1</v>
          </cell>
          <cell r="S69" t="str">
            <v>6/5/08 Agreed &amp; advtsd</v>
          </cell>
          <cell r="T69">
            <v>0</v>
          </cell>
          <cell r="U69">
            <v>0</v>
          </cell>
          <cell r="V69">
            <v>39574</v>
          </cell>
          <cell r="W69">
            <v>38310</v>
          </cell>
          <cell r="X69" t="str">
            <v>N/A</v>
          </cell>
          <cell r="Y69" t="str">
            <v>No savings proposals put forward.</v>
          </cell>
        </row>
        <row r="70">
          <cell r="C70" t="str">
            <v>VM42-08</v>
          </cell>
          <cell r="D70">
            <v>39570</v>
          </cell>
          <cell r="E70" t="str">
            <v>Asst. Planning  Officer - Year Out Student</v>
          </cell>
          <cell r="F70" t="str">
            <v>Alan Eales</v>
          </cell>
          <cell r="G70" t="str">
            <v>Planning and Housing Services</v>
          </cell>
          <cell r="H70" t="str">
            <v>Dev S</v>
          </cell>
          <cell r="I70" t="str">
            <v>Yes</v>
          </cell>
          <cell r="J70">
            <v>39588</v>
          </cell>
          <cell r="R70">
            <v>0</v>
          </cell>
          <cell r="S70" t="str">
            <v>Form withdrawn</v>
          </cell>
          <cell r="W70">
            <v>38310</v>
          </cell>
          <cell r="X70" t="str">
            <v>N/A</v>
          </cell>
          <cell r="Y70" t="str">
            <v>Form withdrawn - extension to contract so no need for VM form</v>
          </cell>
        </row>
        <row r="71">
          <cell r="C71" t="str">
            <v>VM43-08</v>
          </cell>
          <cell r="D71">
            <v>39566</v>
          </cell>
          <cell r="E71" t="str">
            <v>Planning Assistant (Bursary)</v>
          </cell>
          <cell r="F71" t="str">
            <v>Alan Eales</v>
          </cell>
          <cell r="G71" t="str">
            <v>Planning and Housing Services</v>
          </cell>
          <cell r="H71" t="str">
            <v>Dev S</v>
          </cell>
          <cell r="I71" t="str">
            <v>Yes</v>
          </cell>
          <cell r="J71">
            <v>39577</v>
          </cell>
          <cell r="Q71">
            <v>0</v>
          </cell>
          <cell r="R71">
            <v>0</v>
          </cell>
          <cell r="S71">
            <v>39574</v>
          </cell>
          <cell r="T71">
            <v>0</v>
          </cell>
          <cell r="U71">
            <v>0</v>
          </cell>
          <cell r="V71">
            <v>39574</v>
          </cell>
          <cell r="Y71" t="str">
            <v>On hold pending grant funding</v>
          </cell>
        </row>
        <row r="72">
          <cell r="C72" t="str">
            <v>VM44-08</v>
          </cell>
          <cell r="D72">
            <v>39580</v>
          </cell>
          <cell r="E72" t="str">
            <v>Admin Assistant </v>
          </cell>
          <cell r="F72" t="str">
            <v>David Williams</v>
          </cell>
          <cell r="G72" t="str">
            <v>Personnel &amp; Development</v>
          </cell>
          <cell r="H72" t="str">
            <v>PPP</v>
          </cell>
          <cell r="I72" t="str">
            <v>No</v>
          </cell>
          <cell r="J72" t="str">
            <v>N/A</v>
          </cell>
          <cell r="K72">
            <v>20300</v>
          </cell>
          <cell r="L72">
            <v>1</v>
          </cell>
          <cell r="M72">
            <v>0</v>
          </cell>
          <cell r="N72">
            <v>0</v>
          </cell>
          <cell r="O72">
            <v>-20300</v>
          </cell>
          <cell r="P72">
            <v>-1</v>
          </cell>
          <cell r="Q72">
            <v>0</v>
          </cell>
          <cell r="R72">
            <v>0</v>
          </cell>
          <cell r="S72" t="str">
            <v>10/6/08 Agreed &amp; advtsd</v>
          </cell>
          <cell r="T72">
            <v>0</v>
          </cell>
          <cell r="U72">
            <v>0</v>
          </cell>
          <cell r="V72">
            <v>39609</v>
          </cell>
          <cell r="W72" t="str">
            <v>-</v>
          </cell>
          <cell r="X72" t="str">
            <v>N/A</v>
          </cell>
          <cell r="Y72" t="str">
            <v>New post to be funded from reserves set aside for job evaluation</v>
          </cell>
        </row>
        <row r="73">
          <cell r="C73" t="str">
            <v>VM45-08</v>
          </cell>
          <cell r="D73">
            <v>39580</v>
          </cell>
          <cell r="E73" t="str">
            <v>Job Evaluator</v>
          </cell>
          <cell r="F73" t="str">
            <v>David Williams</v>
          </cell>
          <cell r="G73" t="str">
            <v>Personnel &amp; Development</v>
          </cell>
          <cell r="H73" t="str">
            <v>PPP</v>
          </cell>
          <cell r="I73" t="str">
            <v>No</v>
          </cell>
          <cell r="J73" t="str">
            <v>N/A</v>
          </cell>
          <cell r="K73">
            <v>28700</v>
          </cell>
          <cell r="L73">
            <v>1</v>
          </cell>
          <cell r="M73">
            <v>0</v>
          </cell>
          <cell r="N73">
            <v>0</v>
          </cell>
          <cell r="O73">
            <v>-28700</v>
          </cell>
          <cell r="P73">
            <v>-1</v>
          </cell>
          <cell r="Q73">
            <v>0</v>
          </cell>
          <cell r="R73">
            <v>0</v>
          </cell>
          <cell r="S73" t="str">
            <v>10/6/08 Agreed &amp; advtsd</v>
          </cell>
          <cell r="T73">
            <v>0</v>
          </cell>
          <cell r="U73">
            <v>0</v>
          </cell>
          <cell r="V73">
            <v>39609</v>
          </cell>
          <cell r="W73" t="str">
            <v>-</v>
          </cell>
          <cell r="X73" t="str">
            <v>N/A</v>
          </cell>
          <cell r="Y73" t="str">
            <v>New post to be funded from reserves set aside for job evaluation</v>
          </cell>
        </row>
        <row r="74">
          <cell r="C74" t="str">
            <v>VM46-08</v>
          </cell>
          <cell r="D74">
            <v>39580</v>
          </cell>
          <cell r="E74" t="str">
            <v>Personnel Office (temp)</v>
          </cell>
          <cell r="F74" t="str">
            <v>David Williams</v>
          </cell>
          <cell r="G74" t="str">
            <v>Personnel &amp; Development</v>
          </cell>
          <cell r="H74" t="str">
            <v>PPP</v>
          </cell>
          <cell r="I74" t="str">
            <v>No</v>
          </cell>
          <cell r="J74" t="str">
            <v>N/A</v>
          </cell>
          <cell r="K74">
            <v>31900</v>
          </cell>
          <cell r="L74">
            <v>1</v>
          </cell>
          <cell r="M74">
            <v>0</v>
          </cell>
          <cell r="N74">
            <v>0</v>
          </cell>
          <cell r="O74">
            <v>-31900</v>
          </cell>
          <cell r="P74">
            <v>-1</v>
          </cell>
          <cell r="Q74">
            <v>0</v>
          </cell>
          <cell r="R74">
            <v>0</v>
          </cell>
          <cell r="S74" t="str">
            <v>10/6/08 Agreed &amp; advtsd</v>
          </cell>
          <cell r="T74">
            <v>0</v>
          </cell>
          <cell r="U74">
            <v>0</v>
          </cell>
          <cell r="V74">
            <v>39609</v>
          </cell>
          <cell r="W74" t="str">
            <v>-</v>
          </cell>
          <cell r="X74" t="str">
            <v>N/A</v>
          </cell>
          <cell r="Y74" t="str">
            <v>New post to be funded from reserves set aside for job evaluation</v>
          </cell>
        </row>
        <row r="75">
          <cell r="C75" t="str">
            <v>VM47-08</v>
          </cell>
          <cell r="D75">
            <v>39580</v>
          </cell>
          <cell r="E75" t="str">
            <v>PWS Implementation Officer</v>
          </cell>
          <cell r="F75" t="str">
            <v>David Williams</v>
          </cell>
          <cell r="G75" t="str">
            <v>Personnel &amp; Development</v>
          </cell>
          <cell r="H75" t="str">
            <v>PPP</v>
          </cell>
          <cell r="I75" t="str">
            <v>No</v>
          </cell>
          <cell r="J75" t="str">
            <v>N/A</v>
          </cell>
          <cell r="K75">
            <v>31900</v>
          </cell>
          <cell r="L75">
            <v>1</v>
          </cell>
          <cell r="M75">
            <v>0</v>
          </cell>
          <cell r="N75">
            <v>0</v>
          </cell>
          <cell r="O75">
            <v>-31900</v>
          </cell>
          <cell r="P75">
            <v>-1</v>
          </cell>
          <cell r="Q75">
            <v>0</v>
          </cell>
          <cell r="R75">
            <v>0</v>
          </cell>
          <cell r="S75" t="str">
            <v>10/6/08 Agreed &amp; advtsd</v>
          </cell>
          <cell r="T75">
            <v>0</v>
          </cell>
          <cell r="U75">
            <v>0</v>
          </cell>
          <cell r="V75">
            <v>39609</v>
          </cell>
          <cell r="W75" t="str">
            <v>-</v>
          </cell>
          <cell r="X75" t="str">
            <v>N/A</v>
          </cell>
          <cell r="Y75" t="str">
            <v>New post to be funded from reserves set aside for job evaluation</v>
          </cell>
        </row>
        <row r="76">
          <cell r="C76" t="str">
            <v>VM48-08</v>
          </cell>
          <cell r="D76">
            <v>39688</v>
          </cell>
          <cell r="E76" t="str">
            <v>Tourism Information Officer</v>
          </cell>
          <cell r="F76" t="str">
            <v>John Bell</v>
          </cell>
          <cell r="G76" t="str">
            <v>Ec Dev, Property &amp; Tourism</v>
          </cell>
          <cell r="H76" t="str">
            <v>Dev S</v>
          </cell>
          <cell r="I76" t="str">
            <v>Yes</v>
          </cell>
          <cell r="J76">
            <v>39701</v>
          </cell>
          <cell r="K76">
            <v>17100</v>
          </cell>
          <cell r="L76">
            <v>0.92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17100</v>
          </cell>
          <cell r="R76">
            <v>0.92</v>
          </cell>
          <cell r="S76" t="str">
            <v>16/09/08 Agreed</v>
          </cell>
          <cell r="T76" t="str">
            <v>-</v>
          </cell>
          <cell r="U76" t="str">
            <v>-</v>
          </cell>
          <cell r="V76">
            <v>39707</v>
          </cell>
          <cell r="W76">
            <v>21260</v>
          </cell>
          <cell r="X76" t="str">
            <v>N/A</v>
          </cell>
          <cell r="Y76" t="str">
            <v>Savings of £9,500 in 08/09, full year effect of £17,100 but savings to be set against Tourism Review reduction </v>
          </cell>
        </row>
        <row r="77">
          <cell r="C77" t="str">
            <v>VM49-08</v>
          </cell>
          <cell r="D77">
            <v>39675</v>
          </cell>
          <cell r="E77" t="str">
            <v>Administrative Assistant</v>
          </cell>
          <cell r="F77" t="str">
            <v>June Carswell</v>
          </cell>
          <cell r="G77" t="str">
            <v>Bereavement Services</v>
          </cell>
          <cell r="H77" t="str">
            <v>Comm S</v>
          </cell>
          <cell r="I77" t="str">
            <v>Yes</v>
          </cell>
          <cell r="J77">
            <v>39626</v>
          </cell>
          <cell r="K77">
            <v>17900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17900</v>
          </cell>
          <cell r="R77">
            <v>1</v>
          </cell>
          <cell r="S77" t="str">
            <v>19/8/08 Agreed</v>
          </cell>
          <cell r="T77">
            <v>0</v>
          </cell>
          <cell r="U77">
            <v>0</v>
          </cell>
          <cell r="V77">
            <v>39679</v>
          </cell>
          <cell r="W77" t="str">
            <v>-</v>
          </cell>
          <cell r="X77" t="str">
            <v>N/A</v>
          </cell>
          <cell r="Y77" t="str">
            <v>No savings proposals put forward.</v>
          </cell>
        </row>
        <row r="78">
          <cell r="C78" t="str">
            <v>VM50-08</v>
          </cell>
          <cell r="D78">
            <v>39604</v>
          </cell>
          <cell r="E78" t="str">
            <v>Clean Neighbourhood Enforcement Officer</v>
          </cell>
          <cell r="F78" t="str">
            <v>Dave ingham</v>
          </cell>
          <cell r="G78" t="str">
            <v>Environmental services</v>
          </cell>
          <cell r="H78" t="str">
            <v>Comm S</v>
          </cell>
          <cell r="Q78">
            <v>0</v>
          </cell>
          <cell r="R78">
            <v>0</v>
          </cell>
          <cell r="Y78" t="str">
            <v>Not sent to Finance as yet.</v>
          </cell>
        </row>
        <row r="79">
          <cell r="C79" t="str">
            <v>VM51-08</v>
          </cell>
          <cell r="E79" t="str">
            <v>Gardener</v>
          </cell>
          <cell r="F79" t="str">
            <v>Luke Leathers</v>
          </cell>
          <cell r="G79" t="str">
            <v>Green Spaces</v>
          </cell>
          <cell r="H79" t="str">
            <v>Comm S</v>
          </cell>
          <cell r="Q79">
            <v>0</v>
          </cell>
          <cell r="R79">
            <v>0</v>
          </cell>
          <cell r="Y79" t="str">
            <v>Not sent to Finance as yet.</v>
          </cell>
        </row>
        <row r="80">
          <cell r="C80" t="str">
            <v>VM52-08</v>
          </cell>
          <cell r="D80">
            <v>39616</v>
          </cell>
          <cell r="E80" t="str">
            <v>Anti Social Behaviour Officer</v>
          </cell>
          <cell r="F80" t="str">
            <v>Steven O'Keefe</v>
          </cell>
          <cell r="G80" t="str">
            <v>Policy &amp; Performance</v>
          </cell>
          <cell r="H80" t="str">
            <v>PPP</v>
          </cell>
          <cell r="Q80">
            <v>0</v>
          </cell>
          <cell r="R80">
            <v>0</v>
          </cell>
          <cell r="Y80" t="str">
            <v>Not sent to Finance as yet.</v>
          </cell>
        </row>
        <row r="81">
          <cell r="C81" t="str">
            <v>VM53-08</v>
          </cell>
          <cell r="D81">
            <v>39617</v>
          </cell>
          <cell r="E81" t="str">
            <v>Food Safety Health and Safety Officer</v>
          </cell>
          <cell r="F81" t="str">
            <v>Les tickner</v>
          </cell>
          <cell r="G81" t="str">
            <v>Environmental services</v>
          </cell>
          <cell r="H81" t="str">
            <v>Comm S</v>
          </cell>
          <cell r="Q81">
            <v>0</v>
          </cell>
          <cell r="R81">
            <v>0</v>
          </cell>
          <cell r="Y81" t="str">
            <v>Not sent to Finance as yet.</v>
          </cell>
        </row>
        <row r="82">
          <cell r="C82" t="str">
            <v>VM54-08</v>
          </cell>
          <cell r="D82">
            <v>39619</v>
          </cell>
          <cell r="E82" t="str">
            <v>Safer &amp; Stronger Communites Co-ordinator</v>
          </cell>
          <cell r="F82" t="str">
            <v>Steven O'Keefe</v>
          </cell>
          <cell r="G82" t="str">
            <v>Policy &amp; Performance</v>
          </cell>
          <cell r="H82" t="str">
            <v>PPP</v>
          </cell>
          <cell r="Q82">
            <v>0</v>
          </cell>
          <cell r="R82">
            <v>0</v>
          </cell>
          <cell r="Y82" t="str">
            <v>Not sent to Finance as yet.</v>
          </cell>
        </row>
        <row r="83">
          <cell r="C83" t="str">
            <v>VM55-08</v>
          </cell>
          <cell r="D83">
            <v>39629</v>
          </cell>
          <cell r="E83" t="str">
            <v>Assistant Engineer</v>
          </cell>
          <cell r="F83" t="str">
            <v>Les Tickner</v>
          </cell>
          <cell r="G83" t="str">
            <v>Environmental Services</v>
          </cell>
          <cell r="H83" t="str">
            <v>Comm S</v>
          </cell>
          <cell r="Q83">
            <v>0</v>
          </cell>
          <cell r="R83">
            <v>0</v>
          </cell>
          <cell r="Y83" t="str">
            <v>Not sent to Finance as yet.</v>
          </cell>
        </row>
        <row r="84">
          <cell r="C84" t="str">
            <v>VM56-08</v>
          </cell>
          <cell r="D84">
            <v>39630</v>
          </cell>
          <cell r="E84" t="str">
            <v>CDRP Admin Assistant</v>
          </cell>
          <cell r="F84" t="str">
            <v>Steven O'Keefe</v>
          </cell>
          <cell r="G84" t="str">
            <v>Policy &amp; Performance</v>
          </cell>
          <cell r="H84" t="str">
            <v>PPP</v>
          </cell>
          <cell r="Q84">
            <v>0</v>
          </cell>
          <cell r="R84">
            <v>0</v>
          </cell>
          <cell r="Y84" t="str">
            <v>Not sent to Finance as yet.</v>
          </cell>
        </row>
        <row r="85">
          <cell r="C85" t="str">
            <v>VM57-08</v>
          </cell>
          <cell r="D85">
            <v>39638</v>
          </cell>
          <cell r="E85" t="str">
            <v>Temp Admin Assistant</v>
          </cell>
          <cell r="F85" t="str">
            <v>Debbie Kavanagh</v>
          </cell>
          <cell r="G85" t="str">
            <v>Carlisle Renaissance</v>
          </cell>
          <cell r="H85" t="str">
            <v>PPP</v>
          </cell>
          <cell r="I85" t="str">
            <v>-</v>
          </cell>
          <cell r="J85" t="str">
            <v>-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agreed by SF - advised no need for VM</v>
          </cell>
          <cell r="T85">
            <v>0</v>
          </cell>
          <cell r="U85">
            <v>0</v>
          </cell>
          <cell r="V85" t="str">
            <v>-</v>
          </cell>
          <cell r="W85" t="str">
            <v>-</v>
          </cell>
          <cell r="X85" t="str">
            <v>N/A</v>
          </cell>
          <cell r="Y85" t="str">
            <v>Agreed by Staffing Forum - advised no need for VM.</v>
          </cell>
        </row>
        <row r="86">
          <cell r="C86" t="str">
            <v>VM58-08</v>
          </cell>
          <cell r="D86">
            <v>39638</v>
          </cell>
          <cell r="E86" t="str">
            <v>Secretarial Assistant</v>
          </cell>
          <cell r="F86" t="str">
            <v>Debbie Kavanagh</v>
          </cell>
          <cell r="G86" t="str">
            <v>Executive</v>
          </cell>
          <cell r="H86" t="str">
            <v>PPP</v>
          </cell>
          <cell r="I86" t="str">
            <v>-</v>
          </cell>
          <cell r="J86" t="str">
            <v>-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agreed by SF - advised no need for VM</v>
          </cell>
          <cell r="T86">
            <v>0</v>
          </cell>
          <cell r="U86">
            <v>0</v>
          </cell>
          <cell r="V86" t="str">
            <v>-</v>
          </cell>
          <cell r="W86" t="str">
            <v>-</v>
          </cell>
          <cell r="X86" t="str">
            <v>N/A</v>
          </cell>
          <cell r="Y86" t="str">
            <v>Agreed by Staffing Forum - advised no need for VM.</v>
          </cell>
        </row>
        <row r="87">
          <cell r="C87" t="str">
            <v>VM59-08</v>
          </cell>
          <cell r="D87">
            <v>39638</v>
          </cell>
          <cell r="E87" t="str">
            <v>Programme Manager</v>
          </cell>
          <cell r="F87" t="str">
            <v>Debbie Kavanagh</v>
          </cell>
          <cell r="G87" t="str">
            <v>Carlisle Renaissance</v>
          </cell>
          <cell r="H87" t="str">
            <v>PPP</v>
          </cell>
          <cell r="I87" t="str">
            <v>-</v>
          </cell>
          <cell r="J87" t="str">
            <v>-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agreed by SF - advised no need for VM</v>
          </cell>
          <cell r="T87">
            <v>0</v>
          </cell>
          <cell r="U87">
            <v>0</v>
          </cell>
          <cell r="V87" t="str">
            <v>-</v>
          </cell>
          <cell r="W87" t="str">
            <v>-</v>
          </cell>
          <cell r="X87" t="str">
            <v>N/A</v>
          </cell>
          <cell r="Y87" t="str">
            <v>Agreed by Staffing Forum - advised no need for VM.</v>
          </cell>
        </row>
        <row r="88">
          <cell r="C88" t="str">
            <v>VM60-08</v>
          </cell>
          <cell r="D88">
            <v>39643</v>
          </cell>
          <cell r="E88" t="str">
            <v>Cleaner - Tullie House</v>
          </cell>
          <cell r="F88" t="str">
            <v>Olive Jenkins</v>
          </cell>
          <cell r="G88" t="str">
            <v>Building and Facilities</v>
          </cell>
          <cell r="H88" t="str">
            <v>Comm S</v>
          </cell>
          <cell r="Q88">
            <v>0</v>
          </cell>
          <cell r="R88">
            <v>0</v>
          </cell>
          <cell r="S88" t="str">
            <v>5/8/08 Agreed</v>
          </cell>
          <cell r="Y88" t="str">
            <v>No savings proposals put forward.</v>
          </cell>
        </row>
        <row r="89">
          <cell r="C89" t="str">
            <v>VM61-08</v>
          </cell>
          <cell r="D89">
            <v>39643</v>
          </cell>
          <cell r="E89" t="str">
            <v>Cleaner - Bousteads Grassing</v>
          </cell>
          <cell r="F89" t="str">
            <v>Olive Jenkins</v>
          </cell>
          <cell r="G89" t="str">
            <v>Building and Facilities</v>
          </cell>
          <cell r="H89" t="str">
            <v>Comm S</v>
          </cell>
          <cell r="Q89">
            <v>0</v>
          </cell>
          <cell r="R89">
            <v>0</v>
          </cell>
          <cell r="S89" t="str">
            <v>5/8/08 Agreed</v>
          </cell>
          <cell r="Y89" t="str">
            <v>No savings proposals put forward.</v>
          </cell>
        </row>
        <row r="90">
          <cell r="C90" t="str">
            <v>VM62-08</v>
          </cell>
          <cell r="D90">
            <v>39650</v>
          </cell>
          <cell r="E90" t="str">
            <v>Community Officer</v>
          </cell>
          <cell r="F90" t="str">
            <v>Iris Glimmerveen</v>
          </cell>
          <cell r="G90" t="str">
            <v>Green Spaces</v>
          </cell>
          <cell r="H90" t="str">
            <v>Comm S</v>
          </cell>
          <cell r="Q90">
            <v>0</v>
          </cell>
          <cell r="R90">
            <v>0</v>
          </cell>
          <cell r="Y90" t="str">
            <v>Not sent to Finance as yet.</v>
          </cell>
        </row>
        <row r="91">
          <cell r="C91" t="str">
            <v>VM63-08</v>
          </cell>
          <cell r="D91">
            <v>39651</v>
          </cell>
          <cell r="E91" t="str">
            <v>Trainee Revenues Officer</v>
          </cell>
          <cell r="F91" t="str">
            <v>Peter Mason</v>
          </cell>
          <cell r="G91" t="str">
            <v>Revenues</v>
          </cell>
          <cell r="H91" t="str">
            <v>Comm S</v>
          </cell>
          <cell r="I91" t="str">
            <v>Yes</v>
          </cell>
          <cell r="J91">
            <v>39668</v>
          </cell>
          <cell r="K91">
            <v>18800</v>
          </cell>
          <cell r="L91">
            <v>1</v>
          </cell>
          <cell r="Q91">
            <v>18800</v>
          </cell>
          <cell r="R91">
            <v>1</v>
          </cell>
          <cell r="S91" t="str">
            <v>Approved</v>
          </cell>
          <cell r="T91">
            <v>0</v>
          </cell>
          <cell r="U91">
            <v>0</v>
          </cell>
          <cell r="V91" t="str">
            <v>-</v>
          </cell>
          <cell r="W91">
            <v>45210</v>
          </cell>
          <cell r="X91" t="str">
            <v>N/A</v>
          </cell>
          <cell r="Y91" t="str">
            <v>Agreed subject to temporsry appointment only until March 09</v>
          </cell>
        </row>
        <row r="92">
          <cell r="C92" t="str">
            <v>VM64-08</v>
          </cell>
          <cell r="D92">
            <v>39657</v>
          </cell>
          <cell r="E92" t="str">
            <v>Group Accountant</v>
          </cell>
          <cell r="F92" t="str">
            <v>Shelagh McGregor</v>
          </cell>
          <cell r="G92" t="str">
            <v>Financial Services</v>
          </cell>
          <cell r="H92" t="str">
            <v>Corp S</v>
          </cell>
          <cell r="I92" t="str">
            <v>Yes</v>
          </cell>
          <cell r="J92">
            <v>39720</v>
          </cell>
          <cell r="K92">
            <v>41100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41100</v>
          </cell>
          <cell r="R92">
            <v>1</v>
          </cell>
          <cell r="S92" t="str">
            <v>5/8/08 Agreed &amp; advtsd</v>
          </cell>
          <cell r="T92">
            <v>0</v>
          </cell>
          <cell r="U92">
            <v>0</v>
          </cell>
          <cell r="V92">
            <v>39720</v>
          </cell>
          <cell r="W92">
            <v>29070</v>
          </cell>
          <cell r="X92" t="str">
            <v>N/A</v>
          </cell>
          <cell r="Y92" t="str">
            <v>No savings proposals put forward.</v>
          </cell>
        </row>
        <row r="93">
          <cell r="C93" t="str">
            <v>VM65-08</v>
          </cell>
          <cell r="D93">
            <v>39658</v>
          </cell>
          <cell r="E93" t="str">
            <v>Curatorial Assistant</v>
          </cell>
          <cell r="F93" t="str">
            <v>David Clarke</v>
          </cell>
          <cell r="G93" t="str">
            <v>Tullie House</v>
          </cell>
          <cell r="H93" t="str">
            <v>Comm S</v>
          </cell>
          <cell r="Q93">
            <v>0</v>
          </cell>
          <cell r="R93">
            <v>0</v>
          </cell>
          <cell r="S93" t="str">
            <v>Approved</v>
          </cell>
          <cell r="Y93" t="str">
            <v>Approved - JC Secondment</v>
          </cell>
        </row>
        <row r="94">
          <cell r="C94" t="str">
            <v>VM66-08</v>
          </cell>
          <cell r="D94">
            <v>39714</v>
          </cell>
          <cell r="E94" t="str">
            <v>Audience Development Manager</v>
          </cell>
          <cell r="F94" t="str">
            <v>Hilary Wade</v>
          </cell>
          <cell r="G94" t="str">
            <v>Tullie House</v>
          </cell>
          <cell r="H94" t="str">
            <v>Comm S</v>
          </cell>
          <cell r="I94" t="str">
            <v>Yes</v>
          </cell>
          <cell r="J94">
            <v>39458</v>
          </cell>
          <cell r="K94">
            <v>15900</v>
          </cell>
          <cell r="L94">
            <v>0.5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15900</v>
          </cell>
          <cell r="R94">
            <v>0.5</v>
          </cell>
          <cell r="S94" t="str">
            <v>30/9/08 Agreed to recruit</v>
          </cell>
          <cell r="T94">
            <v>0</v>
          </cell>
          <cell r="U94">
            <v>0</v>
          </cell>
          <cell r="V94">
            <v>39721</v>
          </cell>
          <cell r="W94">
            <v>16230</v>
          </cell>
          <cell r="X94" t="str">
            <v>N/A</v>
          </cell>
          <cell r="Y94" t="str">
            <v>No savings proposals put forward.</v>
          </cell>
        </row>
        <row r="95">
          <cell r="C95" t="str">
            <v>VM67-08</v>
          </cell>
          <cell r="D95">
            <v>39667</v>
          </cell>
          <cell r="E95" t="str">
            <v>Policy &amp; Performance Officer</v>
          </cell>
          <cell r="F95" t="str">
            <v>Steven O'Keefe</v>
          </cell>
          <cell r="G95" t="str">
            <v>Policy &amp; Performance</v>
          </cell>
          <cell r="H95" t="str">
            <v>PPP</v>
          </cell>
          <cell r="I95" t="str">
            <v>Yes</v>
          </cell>
          <cell r="J95">
            <v>39692</v>
          </cell>
          <cell r="K95">
            <v>37000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37000</v>
          </cell>
          <cell r="R95">
            <v>1</v>
          </cell>
          <cell r="S95" t="str">
            <v>23/09/08 Agreed to recruit</v>
          </cell>
          <cell r="T95">
            <v>0</v>
          </cell>
          <cell r="U95">
            <v>0</v>
          </cell>
          <cell r="V95">
            <v>39714</v>
          </cell>
          <cell r="W95">
            <v>47110</v>
          </cell>
          <cell r="X95" t="str">
            <v>N/A</v>
          </cell>
          <cell r="Y95" t="str">
            <v>Internal restructure not possible &amp; no savings put forward. To recruit replacement.</v>
          </cell>
        </row>
        <row r="96">
          <cell r="C96" t="str">
            <v>VM68-08</v>
          </cell>
          <cell r="D96">
            <v>39667</v>
          </cell>
          <cell r="E96" t="str">
            <v>Operational Support Assistant</v>
          </cell>
          <cell r="F96" t="str">
            <v>Mike Gardner</v>
          </cell>
          <cell r="G96" t="str">
            <v>Waste Services</v>
          </cell>
          <cell r="H96" t="str">
            <v>Comm S</v>
          </cell>
          <cell r="Q96">
            <v>0</v>
          </cell>
          <cell r="R96">
            <v>0</v>
          </cell>
          <cell r="S96">
            <v>39672</v>
          </cell>
          <cell r="Y96" t="str">
            <v>Not sent to Finance as yet.</v>
          </cell>
        </row>
        <row r="97">
          <cell r="C97" t="str">
            <v>VM69-08</v>
          </cell>
          <cell r="D97">
            <v>39668</v>
          </cell>
          <cell r="E97" t="str">
            <v>Assistant Engineer</v>
          </cell>
          <cell r="F97" t="str">
            <v>Les Tickner</v>
          </cell>
          <cell r="G97" t="str">
            <v>Environmental Services</v>
          </cell>
          <cell r="H97" t="str">
            <v>Comm S</v>
          </cell>
          <cell r="I97" t="str">
            <v>Yes</v>
          </cell>
          <cell r="J97">
            <v>39312</v>
          </cell>
          <cell r="K97">
            <v>27200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27200</v>
          </cell>
          <cell r="R97">
            <v>1</v>
          </cell>
          <cell r="S97" t="str">
            <v>12/8/08 Agreed to delete</v>
          </cell>
          <cell r="T97">
            <v>21200</v>
          </cell>
          <cell r="U97">
            <v>1</v>
          </cell>
          <cell r="V97">
            <v>39672</v>
          </cell>
          <cell r="W97">
            <v>11510</v>
          </cell>
          <cell r="X97" t="str">
            <v>1VIR1319</v>
          </cell>
          <cell r="Y97" t="str">
            <v>Engineer's post deleted but £6k of 2008/09 saving (£27,200) used to extend temp Support Asst post to Mar 09</v>
          </cell>
        </row>
        <row r="98">
          <cell r="C98" t="str">
            <v>VM70-08</v>
          </cell>
          <cell r="E98" t="str">
            <v>Property Assistant</v>
          </cell>
          <cell r="F98" t="str">
            <v>Raymond Simmonds</v>
          </cell>
          <cell r="G98" t="str">
            <v>Property Services</v>
          </cell>
          <cell r="H98" t="str">
            <v>Dev S</v>
          </cell>
          <cell r="Q98">
            <v>0</v>
          </cell>
          <cell r="R98">
            <v>0</v>
          </cell>
          <cell r="Y98" t="str">
            <v>Not sent to Finance as yet.</v>
          </cell>
        </row>
        <row r="99">
          <cell r="C99" t="str">
            <v>VM71-08</v>
          </cell>
          <cell r="D99">
            <v>39673</v>
          </cell>
          <cell r="E99" t="str">
            <v>Driver/Loader</v>
          </cell>
          <cell r="F99" t="str">
            <v>Mike Gardner</v>
          </cell>
          <cell r="G99" t="str">
            <v>Environmental Services</v>
          </cell>
          <cell r="H99" t="str">
            <v>Comm S</v>
          </cell>
          <cell r="Q99">
            <v>0</v>
          </cell>
          <cell r="R99">
            <v>0</v>
          </cell>
          <cell r="Y99" t="str">
            <v>Not sent to Finance as yet.</v>
          </cell>
        </row>
        <row r="100">
          <cell r="C100" t="str">
            <v>VM72-08</v>
          </cell>
          <cell r="D100">
            <v>39678</v>
          </cell>
          <cell r="E100" t="str">
            <v>Outreach Youth Worker</v>
          </cell>
          <cell r="F100" t="str">
            <v>Rob Burns</v>
          </cell>
          <cell r="G100" t="str">
            <v>Community Support</v>
          </cell>
          <cell r="H100" t="str">
            <v>Comm S</v>
          </cell>
          <cell r="I100" t="str">
            <v>Yes</v>
          </cell>
          <cell r="J100">
            <v>39681</v>
          </cell>
          <cell r="L100">
            <v>0.73</v>
          </cell>
          <cell r="M100">
            <v>0</v>
          </cell>
          <cell r="N100">
            <v>-0.73</v>
          </cell>
          <cell r="Q100">
            <v>0</v>
          </cell>
          <cell r="R100">
            <v>0</v>
          </cell>
          <cell r="S100" t="str">
            <v>Approved</v>
          </cell>
          <cell r="T100">
            <v>0</v>
          </cell>
          <cell r="U100">
            <v>0</v>
          </cell>
          <cell r="V100" t="str">
            <v>-</v>
          </cell>
          <cell r="W100" t="str">
            <v>-</v>
          </cell>
          <cell r="X100" t="str">
            <v>N/A</v>
          </cell>
          <cell r="Y100" t="str">
            <v>Externally funded by County Council until March 2009</v>
          </cell>
        </row>
        <row r="101">
          <cell r="C101" t="str">
            <v>VM73-08</v>
          </cell>
          <cell r="D101">
            <v>39692</v>
          </cell>
          <cell r="E101" t="str">
            <v>Caseworker</v>
          </cell>
          <cell r="F101" t="str">
            <v>Allan Dickson</v>
          </cell>
          <cell r="G101" t="str">
            <v>Planning &amp; Housing</v>
          </cell>
          <cell r="H101" t="str">
            <v>Dev S</v>
          </cell>
          <cell r="I101" t="str">
            <v>Yes</v>
          </cell>
          <cell r="J101">
            <v>39569</v>
          </cell>
          <cell r="K101">
            <v>14300</v>
          </cell>
          <cell r="L101">
            <v>0.8</v>
          </cell>
          <cell r="M101">
            <v>-7150</v>
          </cell>
          <cell r="N101">
            <v>-0.4</v>
          </cell>
          <cell r="O101">
            <v>0</v>
          </cell>
          <cell r="P101">
            <v>0</v>
          </cell>
          <cell r="Q101">
            <v>7150</v>
          </cell>
          <cell r="R101">
            <v>0.4</v>
          </cell>
          <cell r="S101" t="str">
            <v>16/09/08 Agreed to recruit for 6 months</v>
          </cell>
          <cell r="T101">
            <v>0</v>
          </cell>
          <cell r="U101">
            <v>0</v>
          </cell>
          <cell r="V101">
            <v>39707</v>
          </cell>
          <cell r="W101">
            <v>26000</v>
          </cell>
          <cell r="X101" t="str">
            <v>N/A</v>
          </cell>
          <cell r="Y101" t="str">
            <v>Agreed to recruit post for six months.  Matched by grant from Cumbria County Council</v>
          </cell>
        </row>
        <row r="102">
          <cell r="C102" t="str">
            <v>VM74-08</v>
          </cell>
          <cell r="D102">
            <v>39695</v>
          </cell>
          <cell r="E102" t="str">
            <v>Cleaner (T House)</v>
          </cell>
          <cell r="F102" t="str">
            <v>Olive Jenkins</v>
          </cell>
          <cell r="G102" t="str">
            <v>Facilties</v>
          </cell>
          <cell r="H102" t="str">
            <v>Comm S</v>
          </cell>
          <cell r="I102" t="str">
            <v>Yes</v>
          </cell>
          <cell r="J102">
            <v>39717</v>
          </cell>
          <cell r="K102">
            <v>4200</v>
          </cell>
          <cell r="L102">
            <v>0.3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4200</v>
          </cell>
          <cell r="R102">
            <v>0.3</v>
          </cell>
          <cell r="S102" t="str">
            <v>25/11/08 Agreed to recruit</v>
          </cell>
          <cell r="T102">
            <v>0</v>
          </cell>
          <cell r="U102">
            <v>0</v>
          </cell>
          <cell r="V102">
            <v>39777</v>
          </cell>
          <cell r="W102" t="str">
            <v>-</v>
          </cell>
          <cell r="X102" t="str">
            <v>N/A</v>
          </cell>
          <cell r="Y102" t="str">
            <v>Agreed to fill post (25/11/08)</v>
          </cell>
        </row>
        <row r="103">
          <cell r="C103" t="str">
            <v>VM75-08</v>
          </cell>
          <cell r="D103">
            <v>39696</v>
          </cell>
          <cell r="E103" t="str">
            <v>Waste Services Promotions Officer</v>
          </cell>
          <cell r="F103" t="str">
            <v>Mike Gardner</v>
          </cell>
          <cell r="G103" t="str">
            <v>Waste Services</v>
          </cell>
          <cell r="H103" t="str">
            <v>Comm S</v>
          </cell>
          <cell r="Q103">
            <v>0</v>
          </cell>
          <cell r="R103">
            <v>0</v>
          </cell>
          <cell r="Y103" t="str">
            <v>Not sent to Finance as yet.</v>
          </cell>
        </row>
        <row r="104">
          <cell r="C104" t="str">
            <v>VM76-08</v>
          </cell>
          <cell r="D104">
            <v>39702</v>
          </cell>
          <cell r="E104" t="str">
            <v>Personnel Officer</v>
          </cell>
          <cell r="F104" t="str">
            <v>Jean Cross</v>
          </cell>
          <cell r="G104" t="str">
            <v>Personnel &amp; Development</v>
          </cell>
          <cell r="H104" t="str">
            <v>PPP</v>
          </cell>
          <cell r="I104" t="str">
            <v>Yes</v>
          </cell>
          <cell r="J104">
            <v>39732</v>
          </cell>
          <cell r="K104">
            <v>29100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29100</v>
          </cell>
          <cell r="R104">
            <v>1</v>
          </cell>
          <cell r="S104" t="str">
            <v>16/09/08 Agreed to recruit</v>
          </cell>
          <cell r="T104">
            <v>0</v>
          </cell>
          <cell r="U104">
            <v>0</v>
          </cell>
          <cell r="V104">
            <v>39707</v>
          </cell>
          <cell r="W104">
            <v>35020</v>
          </cell>
          <cell r="X104" t="str">
            <v>N/A</v>
          </cell>
          <cell r="Y104" t="str">
            <v>No savings proposals put forward.</v>
          </cell>
        </row>
        <row r="105">
          <cell r="C105" t="str">
            <v>VM77-08</v>
          </cell>
          <cell r="D105">
            <v>39708</v>
          </cell>
          <cell r="E105" t="str">
            <v>Principal Housing Officer[Homelessness &amp; Hostels]</v>
          </cell>
          <cell r="F105" t="str">
            <v>Simon Taylor</v>
          </cell>
          <cell r="G105" t="str">
            <v>Housing [Homelessness &amp; Hostels]</v>
          </cell>
          <cell r="H105" t="str">
            <v>Dev S</v>
          </cell>
          <cell r="I105" t="str">
            <v>Yes temp</v>
          </cell>
          <cell r="J105">
            <v>39766</v>
          </cell>
          <cell r="K105">
            <v>15400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15400</v>
          </cell>
          <cell r="R105">
            <v>1</v>
          </cell>
          <cell r="S105" t="str">
            <v>07/10/2008 Agreed to recruit</v>
          </cell>
          <cell r="T105">
            <v>0</v>
          </cell>
          <cell r="U105">
            <v>0</v>
          </cell>
          <cell r="V105">
            <v>39728</v>
          </cell>
          <cell r="W105" t="str">
            <v>-</v>
          </cell>
          <cell r="X105" t="str">
            <v>N/A</v>
          </cell>
          <cell r="Y105" t="str">
            <v>4 years Fixed Term Contract [funded from 5 year Housing Strategy bid]</v>
          </cell>
        </row>
        <row r="106">
          <cell r="C106" t="str">
            <v>VM78-08</v>
          </cell>
          <cell r="D106">
            <v>39708</v>
          </cell>
          <cell r="E106" t="str">
            <v>Carlisle Partnership Support Officer</v>
          </cell>
          <cell r="F106" t="str">
            <v>Ned Kemp</v>
          </cell>
          <cell r="G106" t="str">
            <v>Carlisle Local Strategic Partnership</v>
          </cell>
          <cell r="H106" t="str">
            <v>PPP</v>
          </cell>
          <cell r="I106" t="str">
            <v>No (Temp)</v>
          </cell>
          <cell r="J106">
            <v>39727</v>
          </cell>
          <cell r="K106">
            <v>9300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9300</v>
          </cell>
          <cell r="R106">
            <v>1</v>
          </cell>
          <cell r="S106" t="str">
            <v>30/09/08 Agreed to recruit</v>
          </cell>
          <cell r="T106">
            <v>0</v>
          </cell>
          <cell r="U106">
            <v>0</v>
          </cell>
          <cell r="V106">
            <v>39721</v>
          </cell>
          <cell r="W106" t="str">
            <v>-</v>
          </cell>
          <cell r="X106" t="str">
            <v>N/A</v>
          </cell>
          <cell r="Y106" t="str">
            <v>Temporary appointment approved</v>
          </cell>
        </row>
        <row r="107">
          <cell r="C107" t="str">
            <v>VM79-08</v>
          </cell>
          <cell r="D107">
            <v>39716</v>
          </cell>
          <cell r="E107" t="str">
            <v>District Health and Safety Officer</v>
          </cell>
          <cell r="G107" t="str">
            <v>Environmental Quality</v>
          </cell>
          <cell r="H107" t="str">
            <v>Comm S</v>
          </cell>
          <cell r="I107" t="str">
            <v>No</v>
          </cell>
          <cell r="J107">
            <v>39734</v>
          </cell>
          <cell r="K107">
            <v>32600</v>
          </cell>
          <cell r="L107">
            <v>1</v>
          </cell>
          <cell r="M107">
            <v>0</v>
          </cell>
          <cell r="N107">
            <v>0</v>
          </cell>
          <cell r="O107">
            <v>-32600</v>
          </cell>
          <cell r="P107">
            <v>-1</v>
          </cell>
          <cell r="Q107">
            <v>0</v>
          </cell>
          <cell r="R107">
            <v>0</v>
          </cell>
          <cell r="S107" t="str">
            <v>30/09/08 Agreed to recruit</v>
          </cell>
          <cell r="T107">
            <v>0</v>
          </cell>
          <cell r="U107">
            <v>0</v>
          </cell>
          <cell r="V107">
            <v>39721</v>
          </cell>
          <cell r="W107">
            <v>24050</v>
          </cell>
          <cell r="X107" t="str">
            <v>N/A</v>
          </cell>
          <cell r="Y107" t="str">
            <v>3 year post funded until mid July 2011 from non-recurring spending pressure in Financial Plan 08/09.  Same post as VM15-08</v>
          </cell>
        </row>
        <row r="108">
          <cell r="C108" t="str">
            <v>VM80-08</v>
          </cell>
          <cell r="D108">
            <v>39710</v>
          </cell>
          <cell r="E108" t="str">
            <v>PA to the TCCE</v>
          </cell>
          <cell r="F108" t="str">
            <v>Debbie Kavanagh</v>
          </cell>
          <cell r="G108" t="str">
            <v>Executive</v>
          </cell>
          <cell r="H108" t="str">
            <v>PPP</v>
          </cell>
          <cell r="Q108">
            <v>0</v>
          </cell>
          <cell r="R108">
            <v>0</v>
          </cell>
          <cell r="Y108" t="str">
            <v>Not sent to Finance as yet.</v>
          </cell>
        </row>
        <row r="109">
          <cell r="C109" t="str">
            <v>VM81-08</v>
          </cell>
          <cell r="D109">
            <v>39714</v>
          </cell>
          <cell r="E109" t="str">
            <v>Maintenance Operative Highways South</v>
          </cell>
          <cell r="F109" t="str">
            <v>Les tickner</v>
          </cell>
          <cell r="G109" t="str">
            <v>Environmental Services</v>
          </cell>
          <cell r="H109" t="str">
            <v>Comm S</v>
          </cell>
          <cell r="Q109">
            <v>0</v>
          </cell>
          <cell r="R109">
            <v>0</v>
          </cell>
          <cell r="Y109" t="str">
            <v>Not sent to Finance as yet.</v>
          </cell>
        </row>
        <row r="110">
          <cell r="C110" t="str">
            <v>VM82-08</v>
          </cell>
          <cell r="E110" t="str">
            <v>Clerical Assistant</v>
          </cell>
          <cell r="F110" t="str">
            <v>Ian Dixon</v>
          </cell>
          <cell r="G110" t="str">
            <v>Democratic Services</v>
          </cell>
          <cell r="H110" t="str">
            <v>LDS</v>
          </cell>
          <cell r="I110" t="str">
            <v>Yes</v>
          </cell>
          <cell r="J110">
            <v>39749</v>
          </cell>
          <cell r="K110">
            <v>8100</v>
          </cell>
          <cell r="L110">
            <v>0.5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8100</v>
          </cell>
          <cell r="R110">
            <v>0.5</v>
          </cell>
          <cell r="S110" t="str">
            <v>14/10/08 Agreed to recruit</v>
          </cell>
          <cell r="T110">
            <v>0</v>
          </cell>
          <cell r="U110">
            <v>0</v>
          </cell>
          <cell r="V110">
            <v>39735</v>
          </cell>
          <cell r="W110" t="str">
            <v>-</v>
          </cell>
          <cell r="X110" t="str">
            <v>N/A</v>
          </cell>
          <cell r="Y110" t="str">
            <v>No savings proposals put forward.</v>
          </cell>
        </row>
        <row r="111">
          <cell r="C111" t="str">
            <v>VM83-08</v>
          </cell>
          <cell r="D111">
            <v>39727</v>
          </cell>
          <cell r="E111" t="str">
            <v>D Clarke to provide</v>
          </cell>
          <cell r="F111" t="str">
            <v>David Clarke</v>
          </cell>
          <cell r="G111" t="str">
            <v>Community &amp; Culture</v>
          </cell>
          <cell r="H111" t="str">
            <v>Comm S</v>
          </cell>
          <cell r="Q111">
            <v>0</v>
          </cell>
          <cell r="R111">
            <v>0</v>
          </cell>
          <cell r="Y111" t="str">
            <v>Not sent to Finance as yet.</v>
          </cell>
        </row>
        <row r="112">
          <cell r="C112" t="str">
            <v>VM84-08</v>
          </cell>
          <cell r="D112">
            <v>39741</v>
          </cell>
          <cell r="E112" t="str">
            <v>Face2Face Co-ordinators</v>
          </cell>
          <cell r="F112" t="str">
            <v>Rob Burns</v>
          </cell>
          <cell r="G112" t="str">
            <v>Community Support</v>
          </cell>
          <cell r="H112" t="str">
            <v>Comm S</v>
          </cell>
          <cell r="I112" t="str">
            <v>Yes</v>
          </cell>
          <cell r="J112">
            <v>39772</v>
          </cell>
          <cell r="Q112">
            <v>0</v>
          </cell>
          <cell r="R112">
            <v>0</v>
          </cell>
          <cell r="Y112" t="str">
            <v>25/11/08 - deferred until checks are made re potential reduction in Lottery grant.  If reduction is small delete post.  If large fill temporarily until March 2011.  M Battersby/M Lambert to contact Lottery managers</v>
          </cell>
        </row>
        <row r="113">
          <cell r="C113" t="str">
            <v>VM85-08</v>
          </cell>
          <cell r="D113">
            <v>39741</v>
          </cell>
          <cell r="E113" t="str">
            <v>Homelessness Co-ordinator</v>
          </cell>
          <cell r="F113" t="str">
            <v>Rob Stephenson</v>
          </cell>
          <cell r="G113" t="str">
            <v>Planning &amp; Housing Services</v>
          </cell>
          <cell r="H113" t="str">
            <v>Dev S</v>
          </cell>
          <cell r="I113" t="str">
            <v>Yes</v>
          </cell>
          <cell r="J113">
            <v>39814</v>
          </cell>
          <cell r="Q113">
            <v>0</v>
          </cell>
          <cell r="R113">
            <v>0</v>
          </cell>
          <cell r="S113" t="str">
            <v>4/11/08 deferred pending Housing Strategy</v>
          </cell>
          <cell r="Y113" t="str">
            <v>4/11/08 - Deferred pending Housing Strategy.  Sent direct to SMT on A Eales instruction</v>
          </cell>
        </row>
        <row r="114">
          <cell r="C114" t="str">
            <v>VM86-08</v>
          </cell>
          <cell r="D114">
            <v>39745</v>
          </cell>
          <cell r="E114" t="str">
            <v>Crematorium Technician</v>
          </cell>
          <cell r="F114" t="str">
            <v>June Carswell</v>
          </cell>
          <cell r="G114" t="str">
            <v>Environmental Services</v>
          </cell>
          <cell r="H114" t="str">
            <v>Comm S</v>
          </cell>
          <cell r="I114" t="str">
            <v>Yes</v>
          </cell>
          <cell r="J114">
            <v>39767</v>
          </cell>
          <cell r="K114">
            <v>18800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18800</v>
          </cell>
          <cell r="R114">
            <v>1</v>
          </cell>
          <cell r="S114" t="str">
            <v>25/11/08 Agreed to recruit</v>
          </cell>
          <cell r="T114">
            <v>0</v>
          </cell>
          <cell r="U114" t="str">
            <v>-</v>
          </cell>
          <cell r="V114">
            <v>39777</v>
          </cell>
          <cell r="W114">
            <v>26520</v>
          </cell>
          <cell r="X114" t="str">
            <v>N/A</v>
          </cell>
          <cell r="Y114" t="str">
            <v>Agreed to appoint.</v>
          </cell>
        </row>
        <row r="115">
          <cell r="C115" t="str">
            <v>VM87-08</v>
          </cell>
          <cell r="D115">
            <v>39748</v>
          </cell>
          <cell r="E115" t="str">
            <v>Deputy Revenues Manager</v>
          </cell>
          <cell r="F115" t="str">
            <v>Peter Mason</v>
          </cell>
          <cell r="G115" t="str">
            <v>Benefits Services</v>
          </cell>
          <cell r="H115" t="str">
            <v>Corp S</v>
          </cell>
          <cell r="Q115">
            <v>0</v>
          </cell>
          <cell r="R115">
            <v>0</v>
          </cell>
          <cell r="S115" t="str">
            <v>04/11/08 Agreed</v>
          </cell>
        </row>
        <row r="116">
          <cell r="C116" t="str">
            <v>VM88-08</v>
          </cell>
          <cell r="D116">
            <v>39755</v>
          </cell>
          <cell r="E116" t="str">
            <v>Cleaner @ Talkin Tarn</v>
          </cell>
          <cell r="F116" t="str">
            <v>Olive Jenkins</v>
          </cell>
          <cell r="G116" t="str">
            <v>Building and Facilities</v>
          </cell>
          <cell r="H116" t="str">
            <v>Comm S</v>
          </cell>
          <cell r="Q116">
            <v>0</v>
          </cell>
          <cell r="R116">
            <v>0</v>
          </cell>
          <cell r="Y116" t="str">
            <v>Not sent to Finance as yet.</v>
          </cell>
        </row>
        <row r="117">
          <cell r="C117" t="str">
            <v>VM89-08</v>
          </cell>
          <cell r="D117">
            <v>39755</v>
          </cell>
          <cell r="E117" t="str">
            <v>Support &amp; Resettlement Worker</v>
          </cell>
          <cell r="F117" t="str">
            <v>Simon Taylor</v>
          </cell>
          <cell r="G117" t="str">
            <v>Housing &amp; Health</v>
          </cell>
          <cell r="H117" t="str">
            <v>Dev S</v>
          </cell>
          <cell r="I117" t="str">
            <v>Yes</v>
          </cell>
          <cell r="J117">
            <v>39770</v>
          </cell>
          <cell r="K117">
            <v>22100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22100</v>
          </cell>
          <cell r="R117">
            <v>1</v>
          </cell>
          <cell r="S117" t="str">
            <v>18/11/08 Agreed to recruit</v>
          </cell>
          <cell r="T117">
            <v>0</v>
          </cell>
          <cell r="U117">
            <v>0</v>
          </cell>
          <cell r="V117">
            <v>39770</v>
          </cell>
          <cell r="W117">
            <v>25500</v>
          </cell>
          <cell r="X117" t="str">
            <v>N/A</v>
          </cell>
          <cell r="Y117" t="str">
            <v>Agreed to recruit.  S Taylor to confirm whether post could be temporary or whether it needs to be permanent, otherwise agreed.</v>
          </cell>
        </row>
        <row r="118">
          <cell r="C118" t="str">
            <v>VM90-08</v>
          </cell>
          <cell r="D118">
            <v>39757</v>
          </cell>
          <cell r="E118" t="str">
            <v>Collections Assistant</v>
          </cell>
          <cell r="F118" t="str">
            <v>Mark Beveridge</v>
          </cell>
          <cell r="G118" t="str">
            <v>Community &amp; Culture (TullieHouse)</v>
          </cell>
          <cell r="H118" t="str">
            <v>Comm S</v>
          </cell>
          <cell r="I118" t="str">
            <v>Yes</v>
          </cell>
          <cell r="J118">
            <v>39759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>11/11/08 Agreed to appoint</v>
          </cell>
          <cell r="T118">
            <v>0</v>
          </cell>
          <cell r="U118">
            <v>0</v>
          </cell>
          <cell r="V118">
            <v>39763</v>
          </cell>
          <cell r="W118">
            <v>16120</v>
          </cell>
          <cell r="X118" t="str">
            <v>N/A</v>
          </cell>
          <cell r="Y118" t="str">
            <v>Agreed to appoint.  Currently funded to July 2009.</v>
          </cell>
        </row>
        <row r="119">
          <cell r="C119" t="str">
            <v>VM91-08</v>
          </cell>
          <cell r="D119">
            <v>39758</v>
          </cell>
          <cell r="E119" t="str">
            <v>Personnel Officer</v>
          </cell>
          <cell r="F119" t="str">
            <v>Jean Cross</v>
          </cell>
          <cell r="G119" t="str">
            <v>Personnel &amp; Development</v>
          </cell>
          <cell r="H119" t="str">
            <v>PPP</v>
          </cell>
          <cell r="I119" t="str">
            <v>Yes (until July 09)</v>
          </cell>
          <cell r="J119">
            <v>39756</v>
          </cell>
          <cell r="K119">
            <v>19900</v>
          </cell>
          <cell r="L119">
            <v>1</v>
          </cell>
          <cell r="Q119">
            <v>19900</v>
          </cell>
          <cell r="R119">
            <v>1</v>
          </cell>
          <cell r="S119" t="str">
            <v>11/11/08 Agreed to appoint</v>
          </cell>
          <cell r="T119">
            <v>0</v>
          </cell>
          <cell r="U119">
            <v>0</v>
          </cell>
          <cell r="V119">
            <v>39763</v>
          </cell>
          <cell r="W119">
            <v>35020</v>
          </cell>
          <cell r="X119" t="str">
            <v>N/A</v>
          </cell>
          <cell r="Y119" t="str">
            <v>Externally funded.  Agreed to appoint.</v>
          </cell>
        </row>
        <row r="120">
          <cell r="C120" t="str">
            <v>VM92/08</v>
          </cell>
          <cell r="D120">
            <v>39765</v>
          </cell>
          <cell r="E120" t="str">
            <v>Benefits Adjudication Officer (P/T)</v>
          </cell>
          <cell r="F120" t="str">
            <v>Peter Mason</v>
          </cell>
          <cell r="G120" t="str">
            <v>Benefits Services</v>
          </cell>
          <cell r="H120" t="str">
            <v>Corp S</v>
          </cell>
          <cell r="I120" t="str">
            <v>Yes</v>
          </cell>
          <cell r="J120">
            <v>39765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>18/11/08 Agreed to recruit</v>
          </cell>
          <cell r="T120">
            <v>0</v>
          </cell>
          <cell r="U120">
            <v>0</v>
          </cell>
          <cell r="V120">
            <v>39770</v>
          </cell>
          <cell r="W120" t="str">
            <v>-</v>
          </cell>
          <cell r="X120" t="str">
            <v>N/A</v>
          </cell>
          <cell r="Y120" t="str">
            <v>Agreed to appoint on temporary basis pending the outcomes of Shared Service.</v>
          </cell>
        </row>
        <row r="121">
          <cell r="C121" t="str">
            <v>VM93/08</v>
          </cell>
          <cell r="D121">
            <v>39766</v>
          </cell>
          <cell r="E121" t="str">
            <v>Talkin Tarn cook</v>
          </cell>
          <cell r="F121" t="str">
            <v>Fiona Shipp</v>
          </cell>
          <cell r="G121" t="str">
            <v>Talkin Tarn</v>
          </cell>
          <cell r="H121" t="str">
            <v>Comm S</v>
          </cell>
          <cell r="I121" t="str">
            <v>Yes</v>
          </cell>
          <cell r="J121">
            <v>39766</v>
          </cell>
          <cell r="Q121">
            <v>0</v>
          </cell>
          <cell r="R121">
            <v>0</v>
          </cell>
        </row>
        <row r="122">
          <cell r="C122" t="str">
            <v>VM94/08</v>
          </cell>
          <cell r="D122">
            <v>39769</v>
          </cell>
          <cell r="E122" t="str">
            <v>Gallery Assistant</v>
          </cell>
          <cell r="F122" t="str">
            <v>Mary Robinson</v>
          </cell>
          <cell r="G122" t="str">
            <v>Tullie House</v>
          </cell>
          <cell r="H122" t="str">
            <v>Comm S</v>
          </cell>
          <cell r="Q122">
            <v>0</v>
          </cell>
          <cell r="R122">
            <v>0</v>
          </cell>
        </row>
        <row r="123">
          <cell r="C123" t="str">
            <v>VM95/08</v>
          </cell>
          <cell r="D123">
            <v>39773</v>
          </cell>
          <cell r="E123" t="str">
            <v>Senior Committee Services Officer</v>
          </cell>
          <cell r="F123" t="str">
            <v>Ian Dixon</v>
          </cell>
          <cell r="G123" t="str">
            <v>Committee Servives</v>
          </cell>
          <cell r="H123" t="str">
            <v>LDS</v>
          </cell>
          <cell r="Q123">
            <v>0</v>
          </cell>
          <cell r="R123">
            <v>0</v>
          </cell>
        </row>
        <row r="124">
          <cell r="Q124">
            <v>0</v>
          </cell>
          <cell r="R124">
            <v>0</v>
          </cell>
        </row>
        <row r="125">
          <cell r="Q125">
            <v>0</v>
          </cell>
          <cell r="R125">
            <v>0</v>
          </cell>
        </row>
        <row r="126">
          <cell r="K126">
            <v>1286716</v>
          </cell>
          <cell r="L126">
            <v>51.77756756756756</v>
          </cell>
          <cell r="M126">
            <v>-220894</v>
          </cell>
          <cell r="N126">
            <v>-10.000000000000002</v>
          </cell>
          <cell r="O126">
            <v>-187400</v>
          </cell>
          <cell r="P126">
            <v>-6</v>
          </cell>
          <cell r="Q126">
            <v>878422</v>
          </cell>
          <cell r="R126">
            <v>35.77756756756757</v>
          </cell>
          <cell r="T126">
            <v>121600</v>
          </cell>
          <cell r="U126">
            <v>5.640000000000001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2"/>
  <sheetViews>
    <sheetView tabSelected="1" zoomScale="65" zoomScaleNormal="65" zoomScaleSheetLayoutView="70" zoomScalePageLayoutView="0" workbookViewId="0" topLeftCell="A1">
      <selection activeCell="G149" sqref="G149"/>
    </sheetView>
  </sheetViews>
  <sheetFormatPr defaultColWidth="9.140625" defaultRowHeight="12.75"/>
  <cols>
    <col min="1" max="1" width="11.8515625" style="3" customWidth="1"/>
    <col min="2" max="2" width="30.7109375" style="2" customWidth="1"/>
    <col min="3" max="3" width="13.421875" style="3" customWidth="1"/>
    <col min="4" max="4" width="8.140625" style="3" customWidth="1"/>
    <col min="5" max="5" width="15.140625" style="3" customWidth="1"/>
    <col min="6" max="6" width="16.8515625" style="3" bestFit="1" customWidth="1"/>
    <col min="7" max="7" width="14.00390625" style="147" customWidth="1"/>
    <col min="8" max="8" width="13.8515625" style="147" customWidth="1"/>
    <col min="9" max="9" width="12.7109375" style="147" customWidth="1"/>
    <col min="10" max="10" width="14.57421875" style="3" customWidth="1"/>
    <col min="11" max="11" width="14.140625" style="6" customWidth="1"/>
    <col min="12" max="12" width="21.421875" style="7" hidden="1" customWidth="1"/>
    <col min="13" max="13" width="37.57421875" style="3" customWidth="1"/>
    <col min="14" max="15" width="10.8515625" style="8" customWidth="1"/>
    <col min="16" max="16" width="11.7109375" style="8" customWidth="1"/>
    <col min="17" max="16384" width="9.140625" style="3" customWidth="1"/>
  </cols>
  <sheetData>
    <row r="1" spans="1:10" ht="18">
      <c r="A1" s="1" t="s">
        <v>0</v>
      </c>
      <c r="G1" s="4"/>
      <c r="H1" s="4"/>
      <c r="I1" s="4"/>
      <c r="J1" s="5"/>
    </row>
    <row r="2" spans="1:10" ht="18">
      <c r="A2" s="1"/>
      <c r="G2" s="4"/>
      <c r="H2" s="4"/>
      <c r="I2" s="4"/>
      <c r="J2" s="5"/>
    </row>
    <row r="3" spans="1:10" ht="18">
      <c r="A3" s="1" t="s">
        <v>1</v>
      </c>
      <c r="G3" s="4"/>
      <c r="H3" s="4"/>
      <c r="I3" s="4"/>
      <c r="J3" s="5"/>
    </row>
    <row r="4" spans="1:10" ht="18">
      <c r="A4" s="1" t="s">
        <v>2</v>
      </c>
      <c r="B4" s="9"/>
      <c r="G4" s="4"/>
      <c r="H4" s="4"/>
      <c r="I4" s="4"/>
      <c r="J4" s="5"/>
    </row>
    <row r="5" spans="1:10" ht="18">
      <c r="A5" s="10"/>
      <c r="G5" s="5"/>
      <c r="H5" s="5"/>
      <c r="I5" s="5"/>
      <c r="J5" s="5"/>
    </row>
    <row r="6" spans="2:16" s="11" customFormat="1" ht="18">
      <c r="B6" s="9"/>
      <c r="C6" s="12" t="s">
        <v>3</v>
      </c>
      <c r="D6" s="13"/>
      <c r="E6" s="14"/>
      <c r="F6" s="15"/>
      <c r="G6" s="16"/>
      <c r="H6" s="17"/>
      <c r="I6" s="16"/>
      <c r="J6" s="18" t="s">
        <v>4</v>
      </c>
      <c r="K6" s="19" t="s">
        <v>5</v>
      </c>
      <c r="L6" s="20"/>
      <c r="N6" s="21"/>
      <c r="O6" s="21"/>
      <c r="P6" s="21"/>
    </row>
    <row r="7" spans="2:16" s="11" customFormat="1" ht="18">
      <c r="B7" s="9"/>
      <c r="C7" s="22" t="s">
        <v>6</v>
      </c>
      <c r="D7" s="22"/>
      <c r="E7" s="23"/>
      <c r="F7" s="24"/>
      <c r="G7" s="25"/>
      <c r="H7" s="26"/>
      <c r="I7" s="27"/>
      <c r="J7" s="28">
        <f>F108</f>
        <v>1286716</v>
      </c>
      <c r="K7" s="29">
        <f>D108</f>
        <v>51.77756756756756</v>
      </c>
      <c r="L7" s="20"/>
      <c r="N7" s="21"/>
      <c r="O7" s="21"/>
      <c r="P7" s="21"/>
    </row>
    <row r="8" spans="2:16" s="11" customFormat="1" ht="18">
      <c r="B8" s="9"/>
      <c r="C8" s="13" t="s">
        <v>7</v>
      </c>
      <c r="D8" s="13"/>
      <c r="E8" s="13"/>
      <c r="F8" s="14"/>
      <c r="G8" s="30"/>
      <c r="H8" s="17"/>
      <c r="I8" s="31"/>
      <c r="J8" s="32">
        <f>+G108</f>
        <v>-220894</v>
      </c>
      <c r="K8" s="33">
        <f>+'[1]Full list'!N126</f>
        <v>-10.000000000000002</v>
      </c>
      <c r="L8" s="20"/>
      <c r="N8" s="21"/>
      <c r="O8" s="21"/>
      <c r="P8" s="21"/>
    </row>
    <row r="9" spans="2:16" s="11" customFormat="1" ht="18">
      <c r="B9" s="9"/>
      <c r="C9" s="34" t="s">
        <v>8</v>
      </c>
      <c r="D9" s="34"/>
      <c r="E9" s="34"/>
      <c r="F9" s="35"/>
      <c r="G9" s="36"/>
      <c r="H9" s="37"/>
      <c r="I9" s="38"/>
      <c r="J9" s="39">
        <f>+H108</f>
        <v>-187400</v>
      </c>
      <c r="K9" s="33">
        <f>+'[1]Full list'!P126</f>
        <v>-6</v>
      </c>
      <c r="L9" s="20"/>
      <c r="N9" s="21"/>
      <c r="O9" s="21"/>
      <c r="P9" s="21"/>
    </row>
    <row r="10" spans="2:16" s="11" customFormat="1" ht="18">
      <c r="B10" s="9"/>
      <c r="C10" s="40" t="s">
        <v>9</v>
      </c>
      <c r="D10" s="40"/>
      <c r="E10" s="41"/>
      <c r="F10" s="41"/>
      <c r="G10" s="42"/>
      <c r="H10" s="43"/>
      <c r="I10" s="44"/>
      <c r="J10" s="44">
        <f>SUM(J7:J9)</f>
        <v>878422</v>
      </c>
      <c r="K10" s="45">
        <f>SUM(K7:K9)</f>
        <v>35.77756756756756</v>
      </c>
      <c r="L10" s="20"/>
      <c r="N10" s="21"/>
      <c r="O10" s="21"/>
      <c r="P10" s="21"/>
    </row>
    <row r="11" spans="2:16" s="46" customFormat="1" ht="18">
      <c r="B11" s="47"/>
      <c r="C11" s="48"/>
      <c r="D11" s="48"/>
      <c r="E11" s="48"/>
      <c r="F11" s="48"/>
      <c r="G11" s="49"/>
      <c r="H11" s="50"/>
      <c r="I11" s="51"/>
      <c r="J11" s="51"/>
      <c r="K11" s="52"/>
      <c r="L11" s="20"/>
      <c r="N11" s="53"/>
      <c r="O11" s="53"/>
      <c r="P11" s="53"/>
    </row>
    <row r="12" spans="2:16" s="46" customFormat="1" ht="18">
      <c r="B12" s="47"/>
      <c r="C12" s="48" t="s">
        <v>10</v>
      </c>
      <c r="D12" s="48"/>
      <c r="E12" s="48"/>
      <c r="F12" s="48"/>
      <c r="G12" s="48"/>
      <c r="H12" s="50"/>
      <c r="I12" s="54"/>
      <c r="J12" s="55">
        <v>500000</v>
      </c>
      <c r="K12" s="56"/>
      <c r="L12" s="20"/>
      <c r="N12" s="53"/>
      <c r="O12" s="53"/>
      <c r="P12" s="53"/>
    </row>
    <row r="13" spans="2:16" s="46" customFormat="1" ht="18">
      <c r="B13" s="47"/>
      <c r="C13" s="48"/>
      <c r="D13" s="48"/>
      <c r="E13" s="48"/>
      <c r="F13" s="48"/>
      <c r="G13" s="49"/>
      <c r="H13" s="50"/>
      <c r="I13" s="51"/>
      <c r="J13" s="51"/>
      <c r="K13" s="52"/>
      <c r="L13" s="20"/>
      <c r="N13" s="53"/>
      <c r="O13" s="53"/>
      <c r="P13" s="53"/>
    </row>
    <row r="14" spans="2:16" s="11" customFormat="1" ht="18">
      <c r="B14" s="9"/>
      <c r="C14" s="57" t="s">
        <v>11</v>
      </c>
      <c r="D14" s="13"/>
      <c r="E14" s="13"/>
      <c r="F14" s="57"/>
      <c r="G14" s="58"/>
      <c r="H14" s="59"/>
      <c r="I14" s="60"/>
      <c r="J14" s="61">
        <f>415000+30000</f>
        <v>445000</v>
      </c>
      <c r="K14" s="33"/>
      <c r="L14" s="20"/>
      <c r="N14" s="21"/>
      <c r="O14" s="21"/>
      <c r="P14" s="21"/>
    </row>
    <row r="15" spans="2:16" s="11" customFormat="1" ht="18">
      <c r="B15" s="9"/>
      <c r="C15" s="13" t="s">
        <v>12</v>
      </c>
      <c r="D15" s="13"/>
      <c r="E15" s="14"/>
      <c r="F15" s="15"/>
      <c r="G15" s="62"/>
      <c r="H15" s="17"/>
      <c r="I15" s="63"/>
      <c r="J15" s="39">
        <f>+J108</f>
        <v>121600</v>
      </c>
      <c r="K15" s="33">
        <f>K108</f>
        <v>5.640000000000001</v>
      </c>
      <c r="L15" s="20"/>
      <c r="N15" s="21"/>
      <c r="O15" s="21"/>
      <c r="P15" s="21"/>
    </row>
    <row r="16" spans="2:16" s="11" customFormat="1" ht="18">
      <c r="B16" s="9"/>
      <c r="C16" s="12" t="s">
        <v>13</v>
      </c>
      <c r="D16" s="12"/>
      <c r="E16" s="12"/>
      <c r="F16" s="40"/>
      <c r="G16" s="41"/>
      <c r="H16" s="17"/>
      <c r="I16" s="63"/>
      <c r="J16" s="64">
        <f>+J14-J15</f>
        <v>323400</v>
      </c>
      <c r="K16" s="33"/>
      <c r="L16" s="20"/>
      <c r="N16" s="21"/>
      <c r="O16" s="21"/>
      <c r="P16" s="21"/>
    </row>
    <row r="17" spans="2:16" s="11" customFormat="1" ht="18">
      <c r="B17" s="9"/>
      <c r="C17" s="48"/>
      <c r="D17" s="48"/>
      <c r="E17" s="48"/>
      <c r="F17" s="48"/>
      <c r="G17" s="48"/>
      <c r="H17" s="26"/>
      <c r="I17" s="65"/>
      <c r="J17" s="50"/>
      <c r="K17" s="56"/>
      <c r="L17" s="20"/>
      <c r="N17" s="21"/>
      <c r="O17" s="21"/>
      <c r="P17" s="21"/>
    </row>
    <row r="18" spans="2:16" s="11" customFormat="1" ht="18">
      <c r="B18" s="9"/>
      <c r="C18" s="48"/>
      <c r="D18" s="48"/>
      <c r="E18" s="48"/>
      <c r="F18" s="48"/>
      <c r="G18" s="48"/>
      <c r="H18" s="26"/>
      <c r="I18" s="65"/>
      <c r="J18" s="50"/>
      <c r="K18" s="56"/>
      <c r="L18" s="20"/>
      <c r="N18" s="21"/>
      <c r="O18" s="21"/>
      <c r="P18" s="21"/>
    </row>
    <row r="19" spans="2:16" s="46" customFormat="1" ht="18">
      <c r="B19" s="47"/>
      <c r="H19" s="26"/>
      <c r="I19" s="65"/>
      <c r="J19" s="26"/>
      <c r="K19" s="56"/>
      <c r="L19" s="20"/>
      <c r="N19" s="53"/>
      <c r="O19" s="53"/>
      <c r="P19" s="53"/>
    </row>
    <row r="20" spans="2:16" s="11" customFormat="1" ht="42.75">
      <c r="B20" s="66" t="s">
        <v>14</v>
      </c>
      <c r="C20" s="67"/>
      <c r="D20" s="68" t="s">
        <v>5</v>
      </c>
      <c r="E20" s="68" t="s">
        <v>15</v>
      </c>
      <c r="F20" s="68" t="s">
        <v>16</v>
      </c>
      <c r="G20" s="69" t="s">
        <v>17</v>
      </c>
      <c r="H20" s="69" t="s">
        <v>18</v>
      </c>
      <c r="I20" s="69" t="s">
        <v>19</v>
      </c>
      <c r="J20" s="68" t="s">
        <v>20</v>
      </c>
      <c r="K20" s="70" t="s">
        <v>21</v>
      </c>
      <c r="L20" s="20"/>
      <c r="N20" s="21"/>
      <c r="O20" s="21"/>
      <c r="P20" s="21"/>
    </row>
    <row r="21" spans="1:85" s="82" customFormat="1" ht="15">
      <c r="A21" s="3"/>
      <c r="B21" s="71" t="s">
        <v>22</v>
      </c>
      <c r="C21" s="72" t="s">
        <v>23</v>
      </c>
      <c r="D21" s="73">
        <f aca="true" t="shared" si="0" ref="D21:D26">ROUND(SUMIF($C$30:$C$109,$C21,D$30:D$109),2)</f>
        <v>20.42</v>
      </c>
      <c r="E21" s="73">
        <f aca="true" t="shared" si="1" ref="E21:K26">SUMIF($C$30:$C$109,$C21,E$30:E$109)</f>
        <v>14.497567567567568</v>
      </c>
      <c r="F21" s="74">
        <f t="shared" si="1"/>
        <v>447577</v>
      </c>
      <c r="G21" s="74">
        <f t="shared" si="1"/>
        <v>-62000</v>
      </c>
      <c r="H21" s="74">
        <f t="shared" si="1"/>
        <v>-74600</v>
      </c>
      <c r="I21" s="74">
        <f t="shared" si="1"/>
        <v>310977</v>
      </c>
      <c r="J21" s="74">
        <f t="shared" si="1"/>
        <v>33500</v>
      </c>
      <c r="K21" s="73">
        <f t="shared" si="1"/>
        <v>1.6099999999999999</v>
      </c>
      <c r="L21" s="75">
        <f aca="true" t="shared" si="2" ref="L21:L26">SUMIF($I$46:$I$109,$C21,S$46:S$109)</f>
        <v>0</v>
      </c>
      <c r="M21" s="76"/>
      <c r="N21" s="77"/>
      <c r="O21" s="78"/>
      <c r="P21" s="79"/>
      <c r="Q21" s="80"/>
      <c r="R21" s="80"/>
      <c r="S21" s="5"/>
      <c r="T21" s="81"/>
      <c r="U21" s="81"/>
      <c r="V21" s="8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82" customFormat="1" ht="15">
      <c r="A22" s="3"/>
      <c r="B22" s="71" t="s">
        <v>24</v>
      </c>
      <c r="C22" s="72" t="s">
        <v>25</v>
      </c>
      <c r="D22" s="73">
        <f t="shared" si="0"/>
        <v>5</v>
      </c>
      <c r="E22" s="73">
        <f t="shared" si="1"/>
        <v>2</v>
      </c>
      <c r="F22" s="74">
        <f t="shared" si="1"/>
        <v>136811</v>
      </c>
      <c r="G22" s="74">
        <f t="shared" si="1"/>
        <v>-69344</v>
      </c>
      <c r="H22" s="74">
        <f t="shared" si="1"/>
        <v>0</v>
      </c>
      <c r="I22" s="74">
        <f t="shared" si="1"/>
        <v>67467</v>
      </c>
      <c r="J22" s="74">
        <f t="shared" si="1"/>
        <v>25600</v>
      </c>
      <c r="K22" s="73">
        <f t="shared" si="1"/>
        <v>1.23</v>
      </c>
      <c r="L22" s="75">
        <f t="shared" si="2"/>
        <v>0</v>
      </c>
      <c r="M22" s="76"/>
      <c r="N22" s="77"/>
      <c r="O22" s="78"/>
      <c r="P22" s="79"/>
      <c r="Q22" s="80"/>
      <c r="R22" s="80"/>
      <c r="S22" s="5"/>
      <c r="T22" s="81"/>
      <c r="U22" s="81"/>
      <c r="V22" s="8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82" customFormat="1" ht="15">
      <c r="A23" s="3"/>
      <c r="B23" s="71" t="s">
        <v>26</v>
      </c>
      <c r="C23" s="72" t="s">
        <v>27</v>
      </c>
      <c r="D23" s="73">
        <f t="shared" si="0"/>
        <v>13.26</v>
      </c>
      <c r="E23" s="73">
        <f t="shared" si="1"/>
        <v>10.18</v>
      </c>
      <c r="F23" s="74">
        <f t="shared" si="1"/>
        <v>364953</v>
      </c>
      <c r="G23" s="74">
        <f t="shared" si="1"/>
        <v>-89550</v>
      </c>
      <c r="H23" s="74">
        <f t="shared" si="1"/>
        <v>0</v>
      </c>
      <c r="I23" s="74">
        <f t="shared" si="1"/>
        <v>275403</v>
      </c>
      <c r="J23" s="74">
        <f t="shared" si="1"/>
        <v>0</v>
      </c>
      <c r="K23" s="73">
        <f t="shared" si="1"/>
        <v>0</v>
      </c>
      <c r="L23" s="75">
        <f t="shared" si="2"/>
        <v>0</v>
      </c>
      <c r="M23" s="76"/>
      <c r="N23" s="77"/>
      <c r="O23" s="78"/>
      <c r="P23" s="79"/>
      <c r="Q23" s="80"/>
      <c r="R23" s="80"/>
      <c r="S23" s="5"/>
      <c r="T23" s="81"/>
      <c r="U23" s="81"/>
      <c r="V23" s="8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2:32" ht="14.25">
      <c r="B24" s="71" t="s">
        <v>28</v>
      </c>
      <c r="C24" s="72" t="s">
        <v>29</v>
      </c>
      <c r="D24" s="73">
        <f t="shared" si="0"/>
        <v>1.8</v>
      </c>
      <c r="E24" s="73">
        <f t="shared" si="1"/>
        <v>1.8</v>
      </c>
      <c r="F24" s="74">
        <f t="shared" si="1"/>
        <v>31175</v>
      </c>
      <c r="G24" s="74">
        <f t="shared" si="1"/>
        <v>0</v>
      </c>
      <c r="H24" s="74">
        <f t="shared" si="1"/>
        <v>0</v>
      </c>
      <c r="I24" s="74">
        <f t="shared" si="1"/>
        <v>31175</v>
      </c>
      <c r="J24" s="74">
        <f t="shared" si="1"/>
        <v>13900</v>
      </c>
      <c r="K24" s="73">
        <f t="shared" si="1"/>
        <v>1.3</v>
      </c>
      <c r="L24" s="75">
        <f t="shared" si="2"/>
        <v>0</v>
      </c>
      <c r="M24" s="76"/>
      <c r="N24" s="77"/>
      <c r="O24" s="78"/>
      <c r="P24" s="79"/>
      <c r="Q24" s="79"/>
      <c r="R24" s="79"/>
      <c r="S24" s="5"/>
      <c r="T24" s="81"/>
      <c r="U24" s="81"/>
      <c r="V24" s="81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2:32" ht="14.25">
      <c r="B25" s="71" t="s">
        <v>30</v>
      </c>
      <c r="C25" s="72" t="s">
        <v>31</v>
      </c>
      <c r="D25" s="73">
        <f t="shared" si="0"/>
        <v>11.3</v>
      </c>
      <c r="E25" s="73">
        <f t="shared" si="1"/>
        <v>7.3</v>
      </c>
      <c r="F25" s="74">
        <f t="shared" si="1"/>
        <v>306200</v>
      </c>
      <c r="G25" s="74">
        <f t="shared" si="1"/>
        <v>0</v>
      </c>
      <c r="H25" s="74">
        <f t="shared" si="1"/>
        <v>-112800</v>
      </c>
      <c r="I25" s="74">
        <f t="shared" si="1"/>
        <v>193400</v>
      </c>
      <c r="J25" s="74">
        <f t="shared" si="1"/>
        <v>48600</v>
      </c>
      <c r="K25" s="73">
        <f t="shared" si="1"/>
        <v>1.5</v>
      </c>
      <c r="L25" s="75">
        <f t="shared" si="2"/>
        <v>0</v>
      </c>
      <c r="M25" s="76"/>
      <c r="N25" s="77"/>
      <c r="O25" s="78"/>
      <c r="P25" s="79"/>
      <c r="Q25" s="79"/>
      <c r="R25" s="79"/>
      <c r="S25" s="5"/>
      <c r="T25" s="81"/>
      <c r="U25" s="81"/>
      <c r="V25" s="81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2:32" ht="14.25">
      <c r="B26" s="71" t="s">
        <v>32</v>
      </c>
      <c r="C26" s="72" t="s">
        <v>33</v>
      </c>
      <c r="D26" s="73">
        <f t="shared" si="0"/>
        <v>0</v>
      </c>
      <c r="E26" s="73">
        <f t="shared" si="1"/>
        <v>0</v>
      </c>
      <c r="F26" s="74">
        <f t="shared" si="1"/>
        <v>0</v>
      </c>
      <c r="G26" s="74">
        <f t="shared" si="1"/>
        <v>0</v>
      </c>
      <c r="H26" s="74">
        <f t="shared" si="1"/>
        <v>0</v>
      </c>
      <c r="I26" s="74">
        <f t="shared" si="1"/>
        <v>0</v>
      </c>
      <c r="J26" s="74">
        <f t="shared" si="1"/>
        <v>0</v>
      </c>
      <c r="K26" s="73">
        <f t="shared" si="1"/>
        <v>0</v>
      </c>
      <c r="L26" s="75">
        <f t="shared" si="2"/>
        <v>0</v>
      </c>
      <c r="M26" s="76"/>
      <c r="N26" s="77"/>
      <c r="O26" s="78"/>
      <c r="P26" s="79"/>
      <c r="Q26" s="79"/>
      <c r="R26" s="79"/>
      <c r="S26" s="5"/>
      <c r="T26" s="81"/>
      <c r="U26" s="81"/>
      <c r="V26" s="81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2:32" s="83" customFormat="1" ht="15.75" thickBot="1">
      <c r="B27" s="84" t="s">
        <v>34</v>
      </c>
      <c r="C27" s="85"/>
      <c r="D27" s="86">
        <f>SUM(D21:D26)</f>
        <v>51.78</v>
      </c>
      <c r="E27" s="86">
        <f>SUM(E21:E26)</f>
        <v>35.777567567567566</v>
      </c>
      <c r="F27" s="87">
        <f aca="true" t="shared" si="3" ref="F27:L27">SUM(F21:F26)</f>
        <v>1286716</v>
      </c>
      <c r="G27" s="87">
        <f t="shared" si="3"/>
        <v>-220894</v>
      </c>
      <c r="H27" s="87">
        <f t="shared" si="3"/>
        <v>-187400</v>
      </c>
      <c r="I27" s="87">
        <f t="shared" si="3"/>
        <v>878422</v>
      </c>
      <c r="J27" s="87">
        <f t="shared" si="3"/>
        <v>121600</v>
      </c>
      <c r="K27" s="86">
        <f t="shared" si="3"/>
        <v>5.64</v>
      </c>
      <c r="L27" s="88">
        <f t="shared" si="3"/>
        <v>0</v>
      </c>
      <c r="M27" s="79"/>
      <c r="N27" s="89"/>
      <c r="O27" s="90"/>
      <c r="P27" s="91"/>
      <c r="Q27" s="91"/>
      <c r="R27" s="91"/>
      <c r="S27" s="92"/>
      <c r="T27" s="93"/>
      <c r="U27" s="93"/>
      <c r="V27" s="93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4:22" s="92" customFormat="1" ht="15.75" thickBot="1">
      <c r="D28" s="94"/>
      <c r="E28" s="94"/>
      <c r="F28" s="95"/>
      <c r="G28" s="95"/>
      <c r="H28" s="95"/>
      <c r="I28" s="95"/>
      <c r="J28" s="95"/>
      <c r="K28" s="94"/>
      <c r="L28" s="96"/>
      <c r="M28" s="79"/>
      <c r="N28" s="89"/>
      <c r="O28" s="90"/>
      <c r="P28" s="91"/>
      <c r="Q28" s="91"/>
      <c r="R28" s="91"/>
      <c r="T28" s="93"/>
      <c r="U28" s="93"/>
      <c r="V28" s="93"/>
    </row>
    <row r="29" spans="4:22" s="92" customFormat="1" ht="15.75" hidden="1" thickBot="1">
      <c r="D29" s="94"/>
      <c r="E29" s="94"/>
      <c r="F29" s="95"/>
      <c r="G29" s="95"/>
      <c r="H29" s="95"/>
      <c r="I29" s="95"/>
      <c r="J29" s="95"/>
      <c r="K29" s="94"/>
      <c r="L29" s="96"/>
      <c r="M29" s="79"/>
      <c r="N29" s="89"/>
      <c r="O29" s="90"/>
      <c r="P29" s="91"/>
      <c r="Q29" s="91"/>
      <c r="R29" s="91"/>
      <c r="T29" s="93"/>
      <c r="U29" s="93"/>
      <c r="V29" s="93"/>
    </row>
    <row r="30" spans="1:15" ht="45.75" hidden="1" thickBot="1">
      <c r="A30" s="97" t="s">
        <v>35</v>
      </c>
      <c r="B30" s="98" t="s">
        <v>36</v>
      </c>
      <c r="C30" s="99" t="s">
        <v>14</v>
      </c>
      <c r="D30" s="98" t="s">
        <v>5</v>
      </c>
      <c r="E30" s="98" t="s">
        <v>15</v>
      </c>
      <c r="F30" s="98" t="s">
        <v>16</v>
      </c>
      <c r="G30" s="100" t="s">
        <v>17</v>
      </c>
      <c r="H30" s="101" t="s">
        <v>18</v>
      </c>
      <c r="I30" s="101" t="s">
        <v>19</v>
      </c>
      <c r="J30" s="98" t="s">
        <v>20</v>
      </c>
      <c r="K30" s="102" t="s">
        <v>21</v>
      </c>
      <c r="L30" s="98" t="s">
        <v>37</v>
      </c>
      <c r="M30" s="103" t="s">
        <v>38</v>
      </c>
      <c r="N30" s="104"/>
      <c r="O30" s="104"/>
    </row>
    <row r="31" spans="1:15" ht="42.75" hidden="1">
      <c r="A31" s="105" t="str">
        <f>+'[1]Full list'!C29</f>
        <v>VM01-08</v>
      </c>
      <c r="B31" s="106" t="str">
        <f>VLOOKUP($A31,'[1]Full list'!$C$29:$Y$126,3,FALSE)</f>
        <v>Revenues Officer</v>
      </c>
      <c r="C31" s="106" t="str">
        <f>VLOOKUP($A31,'[1]Full list'!$C$29:$Y$126,6,FALSE)</f>
        <v>Corp S</v>
      </c>
      <c r="D31" s="107">
        <f>VLOOKUP($A31,'[1]Full list'!$C$29:$Y$126,10,FALSE)</f>
        <v>1</v>
      </c>
      <c r="E31" s="107">
        <f>VLOOKUP($A31,'[1]Full list'!$C$29:$Y$126,16,FALSE)</f>
        <v>1</v>
      </c>
      <c r="F31" s="108">
        <f>VLOOKUP($A31,'[1]Full list'!$C$29:$Y$126,9,FALSE)</f>
        <v>26367</v>
      </c>
      <c r="G31" s="109">
        <f>VLOOKUP($A31,'[1]Full list'!$C$29:$Y$126,11,FALSE)</f>
        <v>0</v>
      </c>
      <c r="H31" s="110">
        <f>VLOOKUP($A31,'[1]Full list'!$C$29:$Y$126,13,FALSE)</f>
        <v>0</v>
      </c>
      <c r="I31" s="111">
        <f aca="true" t="shared" si="4" ref="I31:I36">F31+G31+H31</f>
        <v>26367</v>
      </c>
      <c r="J31" s="112">
        <f>VLOOKUP($A31,'[1]Full list'!$C$29:$Y$126,18,FALSE)</f>
        <v>25600</v>
      </c>
      <c r="K31" s="113">
        <f>VLOOKUP($A31,'[1]Full list'!$C$29:$Y$126,19,FALSE)</f>
        <v>1.23</v>
      </c>
      <c r="L31" s="114" t="str">
        <f>+'[1]Full list'!V29</f>
        <v>01/05/08</v>
      </c>
      <c r="M31" s="115" t="str">
        <f>+'[1]Full list'!Y29</f>
        <v>Loss of trainee Customer Services Asst and replacement of Revenues Officer by trainee post</v>
      </c>
      <c r="N31" s="116"/>
      <c r="O31" s="116"/>
    </row>
    <row r="32" spans="1:15" ht="28.5" hidden="1">
      <c r="A32" s="105" t="str">
        <f>+'[1]Full list'!C30</f>
        <v>VM02-08</v>
      </c>
      <c r="B32" s="106" t="str">
        <f>VLOOKUP($A32,'[1]Full list'!$C$29:$Y$126,3,FALSE)</f>
        <v>Benefits Customer Services &amp; Benefits Assessment Officers</v>
      </c>
      <c r="C32" s="106" t="str">
        <f>VLOOKUP($A32,'[1]Full list'!$C$29:$Y$126,6,FALSE)</f>
        <v>Corp S</v>
      </c>
      <c r="D32" s="107">
        <f>VLOOKUP($A32,'[1]Full list'!$C$29:$Y$126,10,FALSE)</f>
        <v>2</v>
      </c>
      <c r="E32" s="117">
        <f>VLOOKUP($A32,'[1]Full list'!$C$29:$Y$126,16,FALSE)</f>
        <v>0</v>
      </c>
      <c r="F32" s="108">
        <f>VLOOKUP($A32,'[1]Full list'!$C$29:$Y$126,9,FALSE)</f>
        <v>56344</v>
      </c>
      <c r="G32" s="109">
        <f>VLOOKUP($A32,'[1]Full list'!$C$29:$Y$126,11,FALSE)</f>
        <v>-56344</v>
      </c>
      <c r="H32" s="110">
        <f>VLOOKUP($A32,'[1]Full list'!$C$29:$Y$126,13,FALSE)</f>
        <v>0</v>
      </c>
      <c r="I32" s="111">
        <f t="shared" si="4"/>
        <v>0</v>
      </c>
      <c r="J32" s="118">
        <f>VLOOKUP($A32,'[1]Full list'!$C$29:$Y$126,18,FALSE)</f>
        <v>0</v>
      </c>
      <c r="K32" s="119">
        <f>VLOOKUP($A32,'[1]Full list'!$C$29:$Y$126,19,FALSE)</f>
        <v>0</v>
      </c>
      <c r="L32" s="120" t="str">
        <f>+'[1]Full list'!V30</f>
        <v>01/02/08</v>
      </c>
      <c r="M32" s="121" t="str">
        <f>+'[1]Full list'!Y30</f>
        <v>Temp posts. Set up costs of new resp is covered by external grant. </v>
      </c>
      <c r="N32" s="116"/>
      <c r="O32" s="116"/>
    </row>
    <row r="33" spans="1:15" ht="48" customHeight="1" hidden="1">
      <c r="A33" s="105" t="str">
        <f>+'[1]Full list'!C31</f>
        <v>VM03-08</v>
      </c>
      <c r="B33" s="106" t="str">
        <f>VLOOKUP($A33,'[1]Full list'!$C$29:$Y$126,3,FALSE)</f>
        <v>Civil Enforcement Officer (3 Posts)</v>
      </c>
      <c r="C33" s="106" t="str">
        <f>VLOOKUP($A33,'[1]Full list'!$C$29:$Y$126,6,FALSE)</f>
        <v>Comm S</v>
      </c>
      <c r="D33" s="107">
        <f>VLOOKUP($A33,'[1]Full list'!$C$29:$Y$126,10,FALSE)</f>
        <v>3</v>
      </c>
      <c r="E33" s="117">
        <f>VLOOKUP($A33,'[1]Full list'!$C$29:$Y$126,16,FALSE)</f>
        <v>3</v>
      </c>
      <c r="F33" s="108">
        <f>VLOOKUP($A33,'[1]Full list'!$C$29:$Y$126,9,FALSE)</f>
        <v>55304</v>
      </c>
      <c r="G33" s="109">
        <f>VLOOKUP($A33,'[1]Full list'!$C$29:$Y$126,11,FALSE)</f>
        <v>0</v>
      </c>
      <c r="H33" s="110">
        <f>VLOOKUP($A33,'[1]Full list'!$C$29:$Y$126,13,FALSE)</f>
        <v>0</v>
      </c>
      <c r="I33" s="111">
        <f t="shared" si="4"/>
        <v>55304</v>
      </c>
      <c r="J33" s="118">
        <f>VLOOKUP($A33,'[1]Full list'!$C$29:$Y$126,18,FALSE)</f>
        <v>0</v>
      </c>
      <c r="K33" s="119">
        <f>VLOOKUP($A33,'[1]Full list'!$C$29:$Y$126,19,FALSE)</f>
        <v>0</v>
      </c>
      <c r="L33" s="120">
        <f>+'[1]Full list'!V31</f>
        <v>39518</v>
      </c>
      <c r="M33" s="121" t="str">
        <f>+'[1]Full list'!Y31</f>
        <v>Two new posts agreed</v>
      </c>
      <c r="N33" s="122"/>
      <c r="O33" s="122"/>
    </row>
    <row r="34" spans="1:15" ht="46.5" customHeight="1" hidden="1">
      <c r="A34" s="105" t="str">
        <f>+'[1]Full list'!C32</f>
        <v>VM04-08</v>
      </c>
      <c r="B34" s="106" t="str">
        <f>VLOOKUP($A34,'[1]Full list'!$C$29:$Y$126,3,FALSE)</f>
        <v>Senior Committee Clerk</v>
      </c>
      <c r="C34" s="106" t="str">
        <f>VLOOKUP($A34,'[1]Full list'!$C$29:$Y$126,6,FALSE)</f>
        <v>LDS</v>
      </c>
      <c r="D34" s="107">
        <f>VLOOKUP($A34,'[1]Full list'!$C$29:$Y$126,10,FALSE)</f>
        <v>1.3</v>
      </c>
      <c r="E34" s="117">
        <f>VLOOKUP($A34,'[1]Full list'!$C$29:$Y$126,16,FALSE)</f>
        <v>1.3</v>
      </c>
      <c r="F34" s="108">
        <f>VLOOKUP($A34,'[1]Full list'!$C$29:$Y$126,9,FALSE)</f>
        <v>23075</v>
      </c>
      <c r="G34" s="109">
        <f>VLOOKUP($A34,'[1]Full list'!$C$29:$Y$126,11,FALSE)</f>
        <v>0</v>
      </c>
      <c r="H34" s="110">
        <f>VLOOKUP($A34,'[1]Full list'!$C$29:$Y$126,13,FALSE)</f>
        <v>0</v>
      </c>
      <c r="I34" s="111">
        <f t="shared" si="4"/>
        <v>23075</v>
      </c>
      <c r="J34" s="118">
        <f>VLOOKUP($A34,'[1]Full list'!$C$29:$Y$126,18,FALSE)</f>
        <v>13900</v>
      </c>
      <c r="K34" s="119">
        <f>VLOOKUP($A34,'[1]Full list'!$C$29:$Y$126,19,FALSE)</f>
        <v>1.3</v>
      </c>
      <c r="L34" s="120" t="str">
        <f>+'[1]Full list'!V32</f>
        <v>01/03/08</v>
      </c>
      <c r="M34" s="121" t="str">
        <f>+'[1]Full list'!Y32</f>
        <v>Deleted  part time secretarial and full time admin. posts and increased existing Cmttee Clerks post hours.</v>
      </c>
      <c r="N34" s="116"/>
      <c r="O34" s="116"/>
    </row>
    <row r="35" spans="1:15" ht="28.5" hidden="1">
      <c r="A35" s="105" t="str">
        <f>+'[1]Full list'!C33</f>
        <v>VM05-08</v>
      </c>
      <c r="B35" s="106" t="str">
        <f>VLOOKUP($A35,'[1]Full list'!$C$29:$Y$126,3,FALSE)</f>
        <v>Part Time Temporary Youth Worker</v>
      </c>
      <c r="C35" s="106" t="str">
        <f>VLOOKUP($A35,'[1]Full list'!$C$29:$Y$126,6,FALSE)</f>
        <v>Comm S</v>
      </c>
      <c r="D35" s="107">
        <f>VLOOKUP($A35,'[1]Full list'!$C$29:$Y$126,10,FALSE)</f>
        <v>0.5675675675675675</v>
      </c>
      <c r="E35" s="117">
        <f>VLOOKUP($A35,'[1]Full list'!$C$29:$Y$126,16,FALSE)</f>
        <v>-0.0024324324324324076</v>
      </c>
      <c r="F35" s="108">
        <f>VLOOKUP($A35,'[1]Full list'!$C$29:$Y$126,9,FALSE)</f>
        <v>27000</v>
      </c>
      <c r="G35" s="109">
        <f>VLOOKUP($A35,'[1]Full list'!$C$29:$Y$126,11,FALSE)</f>
        <v>-27000</v>
      </c>
      <c r="H35" s="110">
        <f>VLOOKUP($A35,'[1]Full list'!$C$29:$Y$126,13,FALSE)</f>
        <v>0</v>
      </c>
      <c r="I35" s="111">
        <f t="shared" si="4"/>
        <v>0</v>
      </c>
      <c r="J35" s="118">
        <f>VLOOKUP($A35,'[1]Full list'!$C$29:$Y$126,18,FALSE)</f>
        <v>0</v>
      </c>
      <c r="K35" s="119">
        <f>VLOOKUP($A35,'[1]Full list'!$C$29:$Y$126,19,FALSE)</f>
        <v>0</v>
      </c>
      <c r="L35" s="120" t="str">
        <f>+'[1]Full list'!V33</f>
        <v>01/04/08</v>
      </c>
      <c r="M35" s="121" t="str">
        <f>+'[1]Full list'!Y33</f>
        <v>Fully funded by grant from County Council. Post recruited for 12 months.</v>
      </c>
      <c r="N35" s="116"/>
      <c r="O35" s="116"/>
    </row>
    <row r="36" spans="1:15" ht="42.75" hidden="1">
      <c r="A36" s="105" t="str">
        <f>+'[1]Full list'!C34</f>
        <v>VM06-08</v>
      </c>
      <c r="B36" s="106" t="str">
        <f>VLOOKUP($A36,'[1]Full list'!$C$29:$Y$126,3,FALSE)</f>
        <v>Security Attendant/Porter</v>
      </c>
      <c r="C36" s="106" t="str">
        <f>VLOOKUP($A36,'[1]Full list'!$C$29:$Y$126,6,FALSE)</f>
        <v>Comm S</v>
      </c>
      <c r="D36" s="107">
        <f>VLOOKUP($A36,'[1]Full list'!$C$29:$Y$126,10,FALSE)</f>
        <v>1</v>
      </c>
      <c r="E36" s="117">
        <f>VLOOKUP($A36,'[1]Full list'!$C$29:$Y$126,16,FALSE)</f>
        <v>1</v>
      </c>
      <c r="F36" s="108">
        <f>VLOOKUP($A36,'[1]Full list'!$C$29:$Y$126,9,FALSE)</f>
        <v>23400</v>
      </c>
      <c r="G36" s="109">
        <f>VLOOKUP($A36,'[1]Full list'!$C$29:$Y$126,11,FALSE)</f>
        <v>0</v>
      </c>
      <c r="H36" s="110">
        <f>VLOOKUP($A36,'[1]Full list'!$C$29:$Y$126,13,FALSE)</f>
        <v>0</v>
      </c>
      <c r="I36" s="111">
        <f t="shared" si="4"/>
        <v>23400</v>
      </c>
      <c r="J36" s="118" t="str">
        <f>VLOOKUP($A36,'[1]Full list'!$C$29:$Y$126,18,FALSE)</f>
        <v>-</v>
      </c>
      <c r="K36" s="119" t="str">
        <f>VLOOKUP($A36,'[1]Full list'!$C$29:$Y$126,19,FALSE)</f>
        <v>-</v>
      </c>
      <c r="L36" s="120"/>
      <c r="M36" s="121" t="str">
        <f>+'[1]Full list'!Y34</f>
        <v>SMT rejected proposals 25/03/08. Requested case be resubmitted 8/4/08.</v>
      </c>
      <c r="N36" s="116"/>
      <c r="O36" s="116"/>
    </row>
    <row r="37" spans="1:15" ht="14.25" hidden="1">
      <c r="A37" s="105" t="str">
        <f>+'[1]Full list'!C35</f>
        <v>VM07-08</v>
      </c>
      <c r="B37" s="106" t="str">
        <f>VLOOKUP($A37,'[1]Full list'!$C$29:$Y$126,3,FALSE)</f>
        <v>Part Time Temp Admin Asst</v>
      </c>
      <c r="C37" s="106" t="str">
        <f>VLOOKUP($A37,'[1]Full list'!$C$29:$Y$126,6,FALSE)</f>
        <v>Comm S</v>
      </c>
      <c r="D37" s="107">
        <f>VLOOKUP($A37,'[1]Full list'!$C$29:$Y$126,10,FALSE)</f>
        <v>0</v>
      </c>
      <c r="E37" s="117">
        <f>VLOOKUP($A37,'[1]Full list'!$C$29:$Y$126,16,FALSE)</f>
        <v>0</v>
      </c>
      <c r="F37" s="108">
        <f>VLOOKUP($A37,'[1]Full list'!$C$29:$Y$126,9,FALSE)</f>
        <v>0</v>
      </c>
      <c r="G37" s="109">
        <f>VLOOKUP($A37,'[1]Full list'!$C$29:$Y$126,11,FALSE)</f>
        <v>0</v>
      </c>
      <c r="H37" s="110">
        <f>VLOOKUP($A37,'[1]Full list'!$C$29:$Y$126,13,FALSE)</f>
        <v>0</v>
      </c>
      <c r="I37" s="123"/>
      <c r="J37" s="118" t="str">
        <f>VLOOKUP($A37,'[1]Full list'!$C$29:$Y$126,18,FALSE)</f>
        <v>-</v>
      </c>
      <c r="K37" s="119" t="str">
        <f>VLOOKUP($A37,'[1]Full list'!$C$29:$Y$126,19,FALSE)</f>
        <v>-</v>
      </c>
      <c r="L37" s="120"/>
      <c r="M37" s="121" t="str">
        <f>+'[1]Full list'!Y35</f>
        <v>Post withdrawn by Hilary Wade.</v>
      </c>
      <c r="N37" s="116"/>
      <c r="O37" s="116"/>
    </row>
    <row r="38" spans="1:15" ht="14.25" hidden="1">
      <c r="A38" s="105" t="str">
        <f>+'[1]Full list'!C36</f>
        <v>VM08-08</v>
      </c>
      <c r="B38" s="106" t="str">
        <f>VLOOKUP($A38,'[1]Full list'!$C$29:$Y$126,3,FALSE)</f>
        <v>PWS Implementation Officer</v>
      </c>
      <c r="C38" s="106" t="str">
        <f>VLOOKUP($A38,'[1]Full list'!$C$29:$Y$126,6,FALSE)</f>
        <v>PPP</v>
      </c>
      <c r="D38" s="107">
        <f>VLOOKUP($A38,'[1]Full list'!$C$29:$Y$126,10,FALSE)</f>
        <v>0</v>
      </c>
      <c r="E38" s="117">
        <f>VLOOKUP($A38,'[1]Full list'!$C$29:$Y$126,16,FALSE)</f>
        <v>0</v>
      </c>
      <c r="F38" s="108">
        <f>VLOOKUP($A38,'[1]Full list'!$C$29:$Y$126,9,FALSE)</f>
        <v>0</v>
      </c>
      <c r="G38" s="109">
        <f>VLOOKUP($A38,'[1]Full list'!$C$29:$Y$126,11,FALSE)</f>
        <v>0</v>
      </c>
      <c r="H38" s="110">
        <f>VLOOKUP($A38,'[1]Full list'!$C$29:$Y$126,13,FALSE)</f>
        <v>0</v>
      </c>
      <c r="I38" s="123"/>
      <c r="J38" s="118" t="str">
        <f>VLOOKUP($A38,'[1]Full list'!$C$29:$Y$126,18,FALSE)</f>
        <v>-</v>
      </c>
      <c r="K38" s="119" t="str">
        <f>VLOOKUP($A38,'[1]Full list'!$C$29:$Y$126,19,FALSE)</f>
        <v>-</v>
      </c>
      <c r="L38" s="120"/>
      <c r="M38" s="121" t="str">
        <f>+'[1]Full list'!Y36</f>
        <v>Replaced by VM47-08</v>
      </c>
      <c r="N38" s="116"/>
      <c r="O38" s="116"/>
    </row>
    <row r="39" spans="1:15" ht="28.5" hidden="1">
      <c r="A39" s="105" t="str">
        <f>+'[1]Full list'!C37</f>
        <v>VM09-08</v>
      </c>
      <c r="B39" s="106" t="str">
        <f>VLOOKUP($A39,'[1]Full list'!$C$29:$Y$126,3,FALSE)</f>
        <v>Community Safety Development Officer</v>
      </c>
      <c r="C39" s="106" t="str">
        <f>VLOOKUP($A39,'[1]Full list'!$C$29:$Y$126,6,FALSE)</f>
        <v>PPP</v>
      </c>
      <c r="D39" s="107">
        <f>VLOOKUP($A39,'[1]Full list'!$C$29:$Y$126,10,FALSE)</f>
        <v>1</v>
      </c>
      <c r="E39" s="117">
        <f>VLOOKUP($A39,'[1]Full list'!$C$29:$Y$126,16,FALSE)</f>
        <v>1</v>
      </c>
      <c r="F39" s="108">
        <f>VLOOKUP($A39,'[1]Full list'!$C$29:$Y$126,9,FALSE)</f>
        <v>38000</v>
      </c>
      <c r="G39" s="109">
        <f>VLOOKUP($A39,'[1]Full list'!$C$29:$Y$126,11,FALSE)</f>
        <v>0</v>
      </c>
      <c r="H39" s="110">
        <f>VLOOKUP($A39,'[1]Full list'!$C$29:$Y$126,13,FALSE)</f>
        <v>0</v>
      </c>
      <c r="I39" s="111">
        <f aca="true" t="shared" si="5" ref="I39:I71">F39+G39+H39</f>
        <v>38000</v>
      </c>
      <c r="J39" s="118">
        <f>VLOOKUP($A39,'[1]Full list'!$C$29:$Y$126,18,FALSE)</f>
        <v>38200</v>
      </c>
      <c r="K39" s="119">
        <f>VLOOKUP($A39,'[1]Full list'!$C$29:$Y$126,19,FALSE)</f>
        <v>1</v>
      </c>
      <c r="L39" s="120" t="str">
        <f>+'[1]Full list'!V37</f>
        <v>01/04/08</v>
      </c>
      <c r="M39" s="121" t="str">
        <f>+'[1]Full list'!Y37</f>
        <v>Post deleted 25/03/08 - Saving of £38,000</v>
      </c>
      <c r="N39" s="116"/>
      <c r="O39" s="116"/>
    </row>
    <row r="40" spans="1:15" ht="28.5" hidden="1">
      <c r="A40" s="105" t="str">
        <f>+'[1]Full list'!C38</f>
        <v>VM10-08</v>
      </c>
      <c r="B40" s="106" t="str">
        <f>VLOOKUP($A40,'[1]Full list'!$C$29:$Y$126,3,FALSE)</f>
        <v>Project Manager (Local Area Agreement)</v>
      </c>
      <c r="C40" s="106" t="str">
        <f>VLOOKUP($A40,'[1]Full list'!$C$29:$Y$126,6,FALSE)</f>
        <v>Dev S</v>
      </c>
      <c r="D40" s="107">
        <f>VLOOKUP($A40,'[1]Full list'!$C$29:$Y$126,10,FALSE)</f>
        <v>1</v>
      </c>
      <c r="E40" s="117">
        <f>VLOOKUP($A40,'[1]Full list'!$C$29:$Y$126,16,FALSE)</f>
        <v>0</v>
      </c>
      <c r="F40" s="108">
        <f>VLOOKUP($A40,'[1]Full list'!$C$29:$Y$126,9,FALSE)</f>
        <v>56000</v>
      </c>
      <c r="G40" s="109">
        <f>VLOOKUP($A40,'[1]Full list'!$C$29:$Y$126,11,FALSE)</f>
        <v>-56000</v>
      </c>
      <c r="H40" s="110">
        <f>VLOOKUP($A40,'[1]Full list'!$C$29:$Y$126,13,FALSE)</f>
        <v>0</v>
      </c>
      <c r="I40" s="111">
        <f t="shared" si="5"/>
        <v>0</v>
      </c>
      <c r="J40" s="118">
        <f>VLOOKUP($A40,'[1]Full list'!$C$29:$Y$126,18,FALSE)</f>
        <v>0</v>
      </c>
      <c r="K40" s="119">
        <f>VLOOKUP($A40,'[1]Full list'!$C$29:$Y$126,19,FALSE)</f>
        <v>0</v>
      </c>
      <c r="L40" s="120">
        <f>+'[1]Full list'!V38</f>
        <v>39504</v>
      </c>
      <c r="M40" s="121" t="str">
        <f>+'[1]Full list'!Y38</f>
        <v>Funding of £70,000 available from LAA grant (via County Council).</v>
      </c>
      <c r="N40" s="116"/>
      <c r="O40" s="116"/>
    </row>
    <row r="41" spans="1:15" ht="14.25" hidden="1">
      <c r="A41" s="105" t="str">
        <f>+'[1]Full list'!C39</f>
        <v>VM11-08</v>
      </c>
      <c r="B41" s="106" t="str">
        <f>VLOOKUP($A41,'[1]Full list'!$C$29:$Y$126,3,FALSE)</f>
        <v>Cleaner</v>
      </c>
      <c r="C41" s="106" t="str">
        <f>VLOOKUP($A41,'[1]Full list'!$C$29:$Y$126,6,FALSE)</f>
        <v>Comm S</v>
      </c>
      <c r="D41" s="107">
        <f>VLOOKUP($A41,'[1]Full list'!$C$29:$Y$126,10,FALSE)</f>
        <v>0</v>
      </c>
      <c r="E41" s="117">
        <f>VLOOKUP($A41,'[1]Full list'!$C$29:$Y$126,16,FALSE)</f>
        <v>0</v>
      </c>
      <c r="F41" s="108">
        <f>VLOOKUP($A41,'[1]Full list'!$C$29:$Y$126,9,FALSE)</f>
        <v>0</v>
      </c>
      <c r="G41" s="109">
        <f>VLOOKUP($A41,'[1]Full list'!$C$29:$Y$126,11,FALSE)</f>
        <v>0</v>
      </c>
      <c r="H41" s="110">
        <f>VLOOKUP($A41,'[1]Full list'!$C$29:$Y$126,13,FALSE)</f>
        <v>0</v>
      </c>
      <c r="I41" s="111">
        <f t="shared" si="5"/>
        <v>0</v>
      </c>
      <c r="J41" s="118">
        <f>VLOOKUP($A41,'[1]Full list'!$C$29:$Y$126,18,FALSE)</f>
        <v>0</v>
      </c>
      <c r="K41" s="119">
        <f>VLOOKUP($A41,'[1]Full list'!$C$29:$Y$126,19,FALSE)</f>
        <v>0</v>
      </c>
      <c r="L41" s="120"/>
      <c r="M41" s="121" t="str">
        <f>+'[1]Full list'!Y39</f>
        <v>Chased 29/5</v>
      </c>
      <c r="N41" s="116"/>
      <c r="O41" s="116"/>
    </row>
    <row r="42" spans="1:15" ht="42.75" hidden="1">
      <c r="A42" s="105" t="str">
        <f>+'[1]Full list'!C40</f>
        <v>VM12-08</v>
      </c>
      <c r="B42" s="106" t="str">
        <f>VLOOKUP($A42,'[1]Full list'!$C$29:$Y$126,3,FALSE)</f>
        <v>P/T Operational Support Asst</v>
      </c>
      <c r="C42" s="106" t="str">
        <f>VLOOKUP($A42,'[1]Full list'!$C$29:$Y$126,6,FALSE)</f>
        <v>Comm S</v>
      </c>
      <c r="D42" s="107">
        <f>VLOOKUP($A42,'[1]Full list'!$C$29:$Y$126,10,FALSE)</f>
        <v>0.61</v>
      </c>
      <c r="E42" s="117">
        <f>VLOOKUP($A42,'[1]Full list'!$C$29:$Y$126,16,FALSE)</f>
        <v>0.61</v>
      </c>
      <c r="F42" s="108">
        <f>VLOOKUP($A42,'[1]Full list'!$C$29:$Y$126,9,FALSE)</f>
        <v>12300</v>
      </c>
      <c r="G42" s="109">
        <f>VLOOKUP($A42,'[1]Full list'!$C$29:$Y$126,11,FALSE)</f>
        <v>0</v>
      </c>
      <c r="H42" s="110">
        <f>VLOOKUP($A42,'[1]Full list'!$C$29:$Y$126,13,FALSE)</f>
        <v>0</v>
      </c>
      <c r="I42" s="111">
        <f t="shared" si="5"/>
        <v>12300</v>
      </c>
      <c r="J42" s="118">
        <f>VLOOKUP($A42,'[1]Full list'!$C$29:$Y$126,18,FALSE)</f>
        <v>12300</v>
      </c>
      <c r="K42" s="119">
        <f>VLOOKUP($A42,'[1]Full list'!$C$29:$Y$126,19,FALSE)</f>
        <v>0.61</v>
      </c>
      <c r="L42" s="120">
        <f>+'[1]Full list'!V40</f>
        <v>39539</v>
      </c>
      <c r="M42" s="121" t="str">
        <f>+'[1]Full list'!Y40</f>
        <v>Aim to create job share following return from maternity leave - rejected by SMT.</v>
      </c>
      <c r="N42" s="116"/>
      <c r="O42" s="116"/>
    </row>
    <row r="43" spans="1:15" ht="28.5" hidden="1">
      <c r="A43" s="105" t="str">
        <f>+'[1]Full list'!C41</f>
        <v>VM13-08</v>
      </c>
      <c r="B43" s="106" t="str">
        <f>VLOOKUP($A43,'[1]Full list'!$C$29:$Y$126,3,FALSE)</f>
        <v>Scrutiny Officer (Part time 0.8 FTE)</v>
      </c>
      <c r="C43" s="106" t="str">
        <f>VLOOKUP($A43,'[1]Full list'!$C$29:$Y$126,6,FALSE)</f>
        <v>PPP</v>
      </c>
      <c r="D43" s="107">
        <f>VLOOKUP($A43,'[1]Full list'!$C$29:$Y$126,10,FALSE)</f>
        <v>0.8</v>
      </c>
      <c r="E43" s="117">
        <f>VLOOKUP($A43,'[1]Full list'!$C$29:$Y$126,16,FALSE)</f>
        <v>0.8</v>
      </c>
      <c r="F43" s="108">
        <f>VLOOKUP($A43,'[1]Full list'!$C$29:$Y$126,9,FALSE)</f>
        <v>28300</v>
      </c>
      <c r="G43" s="109">
        <f>VLOOKUP($A43,'[1]Full list'!$C$29:$Y$126,11,FALSE)</f>
        <v>0</v>
      </c>
      <c r="H43" s="110">
        <f>VLOOKUP($A43,'[1]Full list'!$C$29:$Y$126,13,FALSE)</f>
        <v>0</v>
      </c>
      <c r="I43" s="111">
        <f t="shared" si="5"/>
        <v>28300</v>
      </c>
      <c r="J43" s="118">
        <f>VLOOKUP($A43,'[1]Full list'!$C$29:$Y$126,18,FALSE)</f>
        <v>500</v>
      </c>
      <c r="K43" s="119">
        <f>VLOOKUP($A43,'[1]Full list'!$C$29:$Y$126,19,FALSE)</f>
        <v>0</v>
      </c>
      <c r="L43" s="120">
        <f>+'[1]Full list'!V41</f>
        <v>39539</v>
      </c>
      <c r="M43" s="121" t="str">
        <f>+'[1]Full list'!Y41</f>
        <v>Mini restructure of section &amp; allocation of workload</v>
      </c>
      <c r="N43" s="116"/>
      <c r="O43" s="116"/>
    </row>
    <row r="44" spans="1:15" ht="71.25" hidden="1">
      <c r="A44" s="105" t="str">
        <f>+'[1]Full list'!C42</f>
        <v>VM14-08</v>
      </c>
      <c r="B44" s="106" t="str">
        <f>VLOOKUP($A44,'[1]Full list'!$C$29:$Y$126,3,FALSE)</f>
        <v>Scanner/technical clerk</v>
      </c>
      <c r="C44" s="106" t="str">
        <f>VLOOKUP($A44,'[1]Full list'!$C$29:$Y$126,6,FALSE)</f>
        <v>Dev S</v>
      </c>
      <c r="D44" s="107">
        <f>VLOOKUP($A44,'[1]Full list'!$C$29:$Y$126,10,FALSE)</f>
        <v>1</v>
      </c>
      <c r="E44" s="117">
        <f>VLOOKUP($A44,'[1]Full list'!$C$29:$Y$126,16,FALSE)</f>
        <v>1</v>
      </c>
      <c r="F44" s="108">
        <f>VLOOKUP($A44,'[1]Full list'!$C$29:$Y$126,9,FALSE)</f>
        <v>19053</v>
      </c>
      <c r="G44" s="109">
        <f>VLOOKUP($A44,'[1]Full list'!$C$29:$Y$126,11,FALSE)</f>
        <v>0</v>
      </c>
      <c r="H44" s="110">
        <f>VLOOKUP($A44,'[1]Full list'!$C$29:$Y$126,13,FALSE)</f>
        <v>0</v>
      </c>
      <c r="I44" s="111">
        <f t="shared" si="5"/>
        <v>19053</v>
      </c>
      <c r="J44" s="118">
        <f>VLOOKUP($A44,'[1]Full list'!$C$29:$Y$126,18,FALSE)</f>
        <v>0</v>
      </c>
      <c r="K44" s="119" t="str">
        <f>VLOOKUP($A44,'[1]Full list'!$C$29:$Y$126,19,FALSE)</f>
        <v>-</v>
      </c>
      <c r="L44" s="120">
        <f>+'[1]Full list'!V42</f>
        <v>39518</v>
      </c>
      <c r="M44" s="121" t="str">
        <f>+'[1]Full list'!Y42</f>
        <v>Agreed to 2 year fixed term appointment to allow for potential efficiencies to be explored when Council wide scanning activities are increased.</v>
      </c>
      <c r="N44" s="116"/>
      <c r="O44" s="116"/>
    </row>
    <row r="45" spans="1:15" ht="33" customHeight="1" hidden="1">
      <c r="A45" s="105" t="str">
        <f>+'[1]Full list'!C43</f>
        <v>VM15-08</v>
      </c>
      <c r="B45" s="106" t="str">
        <f>VLOOKUP($A45,'[1]Full list'!$C$29:$Y$126,3,FALSE)</f>
        <v>District Health and Safety Officer</v>
      </c>
      <c r="C45" s="106" t="str">
        <f>VLOOKUP($A45,'[1]Full list'!$C$29:$Y$126,6,FALSE)</f>
        <v>Comm S</v>
      </c>
      <c r="D45" s="107">
        <f>VLOOKUP($A45,'[1]Full list'!$C$29:$Y$126,10,FALSE)</f>
        <v>1</v>
      </c>
      <c r="E45" s="117">
        <f>VLOOKUP($A45,'[1]Full list'!$C$29:$Y$126,16,FALSE)</f>
        <v>0</v>
      </c>
      <c r="F45" s="108">
        <f>VLOOKUP($A45,'[1]Full list'!$C$29:$Y$126,9,FALSE)</f>
        <v>42000</v>
      </c>
      <c r="G45" s="109">
        <f>VLOOKUP($A45,'[1]Full list'!$C$29:$Y$126,11,FALSE)</f>
        <v>0</v>
      </c>
      <c r="H45" s="110">
        <f>VLOOKUP($A45,'[1]Full list'!$C$29:$Y$126,13,FALSE)</f>
        <v>-42000</v>
      </c>
      <c r="I45" s="111">
        <f t="shared" si="5"/>
        <v>0</v>
      </c>
      <c r="J45" s="118">
        <f>VLOOKUP($A45,'[1]Full list'!$C$29:$Y$126,18,FALSE)</f>
        <v>0</v>
      </c>
      <c r="K45" s="119">
        <f>VLOOKUP($A45,'[1]Full list'!$C$29:$Y$126,19,FALSE)</f>
        <v>0</v>
      </c>
      <c r="L45" s="120">
        <f>+'[1]Full list'!V43</f>
        <v>39539</v>
      </c>
      <c r="M45" s="121" t="str">
        <f>+'[1]Full list'!Y43</f>
        <v>Funding approved in Council Resolution for three years (2008/09 to 2010/11).</v>
      </c>
      <c r="N45" s="116"/>
      <c r="O45" s="116"/>
    </row>
    <row r="46" spans="1:15" ht="28.5" hidden="1">
      <c r="A46" s="105" t="str">
        <f>+'[1]Full list'!C44</f>
        <v>VM16-08</v>
      </c>
      <c r="B46" s="106" t="str">
        <f>VLOOKUP($A46,'[1]Full list'!$C$29:$Y$126,3,FALSE)</f>
        <v>Family Learning Interactor</v>
      </c>
      <c r="C46" s="106" t="str">
        <f>VLOOKUP($A46,'[1]Full list'!$C$29:$Y$126,6,FALSE)</f>
        <v>Comm S</v>
      </c>
      <c r="D46" s="107">
        <f>VLOOKUP($A46,'[1]Full list'!$C$29:$Y$126,10,FALSE)</f>
        <v>1</v>
      </c>
      <c r="E46" s="117">
        <f>VLOOKUP($A46,'[1]Full list'!$C$29:$Y$126,16,FALSE)</f>
        <v>0</v>
      </c>
      <c r="F46" s="108">
        <f>VLOOKUP($A46,'[1]Full list'!$C$29:$Y$126,9,FALSE)</f>
        <v>0</v>
      </c>
      <c r="G46" s="109">
        <f>VLOOKUP($A46,'[1]Full list'!$C$29:$Y$126,11,FALSE)</f>
        <v>0</v>
      </c>
      <c r="H46" s="110">
        <f>VLOOKUP($A46,'[1]Full list'!$C$29:$Y$126,13,FALSE)</f>
        <v>0</v>
      </c>
      <c r="I46" s="111">
        <f t="shared" si="5"/>
        <v>0</v>
      </c>
      <c r="J46" s="118">
        <f>VLOOKUP($A46,'[1]Full list'!$C$29:$Y$126,18,FALSE)</f>
        <v>0</v>
      </c>
      <c r="K46" s="119">
        <f>VLOOKUP($A46,'[1]Full list'!$C$29:$Y$126,19,FALSE)</f>
        <v>0</v>
      </c>
      <c r="L46" s="120">
        <f>+'[1]Full list'!V44</f>
        <v>39686</v>
      </c>
      <c r="M46" s="121" t="str">
        <f>+'[1]Full list'!Y44</f>
        <v>Scale 4 post to be fully funded by grant from DCMS.</v>
      </c>
      <c r="N46" s="116"/>
      <c r="O46" s="116"/>
    </row>
    <row r="47" spans="1:15" ht="14.25" hidden="1">
      <c r="A47" s="105" t="str">
        <f>+'[1]Full list'!C45</f>
        <v>VM17-08</v>
      </c>
      <c r="B47" s="106" t="str">
        <f>VLOOKUP($A47,'[1]Full list'!$C$29:$Y$126,3,FALSE)</f>
        <v>Benefits Assessment Officer</v>
      </c>
      <c r="C47" s="106" t="str">
        <f>VLOOKUP($A47,'[1]Full list'!$C$29:$Y$126,6,FALSE)</f>
        <v>CorpS</v>
      </c>
      <c r="D47" s="107">
        <f>VLOOKUP($A47,'[1]Full list'!$C$29:$Y$126,10,FALSE)</f>
        <v>0</v>
      </c>
      <c r="E47" s="117">
        <f>VLOOKUP($A47,'[1]Full list'!$C$29:$Y$126,16,FALSE)</f>
        <v>0</v>
      </c>
      <c r="F47" s="108">
        <f>VLOOKUP($A47,'[1]Full list'!$C$29:$Y$126,9,FALSE)</f>
        <v>0</v>
      </c>
      <c r="G47" s="109">
        <f>VLOOKUP($A47,'[1]Full list'!$C$29:$Y$126,11,FALSE)</f>
        <v>0</v>
      </c>
      <c r="H47" s="110">
        <f>VLOOKUP($A47,'[1]Full list'!$C$29:$Y$126,13,FALSE)</f>
        <v>0</v>
      </c>
      <c r="I47" s="111">
        <f t="shared" si="5"/>
        <v>0</v>
      </c>
      <c r="J47" s="118">
        <f>VLOOKUP($A47,'[1]Full list'!$C$29:$Y$126,18,FALSE)</f>
        <v>0</v>
      </c>
      <c r="K47" s="119">
        <f>VLOOKUP($A47,'[1]Full list'!$C$29:$Y$126,19,FALSE)</f>
        <v>0</v>
      </c>
      <c r="L47" s="120"/>
      <c r="M47" s="121" t="str">
        <f>+'[1]Full list'!Y45</f>
        <v>Form withdrawn </v>
      </c>
      <c r="N47" s="116"/>
      <c r="O47" s="116"/>
    </row>
    <row r="48" spans="1:15" ht="14.25" hidden="1">
      <c r="A48" s="105" t="str">
        <f>+'[1]Full list'!C46</f>
        <v>VM18-08</v>
      </c>
      <c r="B48" s="106" t="str">
        <f>VLOOKUP($A48,'[1]Full list'!$C$29:$Y$126,3,FALSE)</f>
        <v>Casual waiter/waitress</v>
      </c>
      <c r="C48" s="106" t="str">
        <f>VLOOKUP($A48,'[1]Full list'!$C$29:$Y$126,6,FALSE)</f>
        <v>Comm S</v>
      </c>
      <c r="D48" s="107" t="str">
        <f>VLOOKUP($A48,'[1]Full list'!$C$29:$Y$126,10,FALSE)</f>
        <v>casual</v>
      </c>
      <c r="E48" s="117" t="str">
        <f>VLOOKUP($A48,'[1]Full list'!$C$29:$Y$126,16,FALSE)</f>
        <v>casual</v>
      </c>
      <c r="F48" s="108">
        <f>VLOOKUP($A48,'[1]Full list'!$C$29:$Y$126,9,FALSE)</f>
        <v>21000</v>
      </c>
      <c r="G48" s="109">
        <f>VLOOKUP($A48,'[1]Full list'!$C$29:$Y$126,11,FALSE)</f>
        <v>0</v>
      </c>
      <c r="H48" s="110">
        <f>VLOOKUP($A48,'[1]Full list'!$C$29:$Y$126,13,FALSE)</f>
        <v>0</v>
      </c>
      <c r="I48" s="111">
        <f t="shared" si="5"/>
        <v>21000</v>
      </c>
      <c r="J48" s="118">
        <f>VLOOKUP($A48,'[1]Full list'!$C$29:$Y$126,18,FALSE)</f>
        <v>0</v>
      </c>
      <c r="K48" s="119">
        <f>VLOOKUP($A48,'[1]Full list'!$C$29:$Y$126,19,FALSE)</f>
        <v>0</v>
      </c>
      <c r="L48" s="120">
        <f>+'[1]Full list'!V46</f>
        <v>39525</v>
      </c>
      <c r="M48" s="121" t="str">
        <f>+'[1]Full list'!Y46</f>
        <v>No savings proposals put forward.</v>
      </c>
      <c r="N48" s="116"/>
      <c r="O48" s="116"/>
    </row>
    <row r="49" spans="1:15" ht="28.5" hidden="1">
      <c r="A49" s="105" t="str">
        <f>+'[1]Full list'!C47</f>
        <v>VM19-08</v>
      </c>
      <c r="B49" s="106" t="str">
        <f>VLOOKUP($A49,'[1]Full list'!$C$29:$Y$126,3,FALSE)</f>
        <v>Planning Assistant (Bursary)</v>
      </c>
      <c r="C49" s="106" t="str">
        <f>VLOOKUP($A49,'[1]Full list'!$C$29:$Y$126,6,FALSE)</f>
        <v>Dev S</v>
      </c>
      <c r="D49" s="107">
        <f>VLOOKUP($A49,'[1]Full list'!$C$29:$Y$126,10,FALSE)</f>
        <v>1</v>
      </c>
      <c r="E49" s="117">
        <f>VLOOKUP($A49,'[1]Full list'!$C$29:$Y$126,16,FALSE)</f>
        <v>0</v>
      </c>
      <c r="F49" s="108">
        <f>VLOOKUP($A49,'[1]Full list'!$C$29:$Y$126,9,FALSE)</f>
        <v>26400</v>
      </c>
      <c r="G49" s="109">
        <f>VLOOKUP($A49,'[1]Full list'!$C$29:$Y$126,11,FALSE)</f>
        <v>-26400</v>
      </c>
      <c r="H49" s="110">
        <f>VLOOKUP($A49,'[1]Full list'!$C$29:$Y$126,13,FALSE)</f>
        <v>0</v>
      </c>
      <c r="I49" s="111">
        <f t="shared" si="5"/>
        <v>0</v>
      </c>
      <c r="J49" s="118">
        <f>VLOOKUP($A49,'[1]Full list'!$C$29:$Y$126,18,FALSE)</f>
        <v>0</v>
      </c>
      <c r="K49" s="119">
        <f>VLOOKUP($A49,'[1]Full list'!$C$29:$Y$126,19,FALSE)</f>
        <v>0</v>
      </c>
      <c r="L49" s="120">
        <f>+'[1]Full list'!V47</f>
        <v>39518</v>
      </c>
      <c r="M49" s="121" t="str">
        <f>+'[1]Full list'!Y47</f>
        <v>Funded from PDG and increases in income.  Post filled 2 yr fixed term .</v>
      </c>
      <c r="N49" s="116"/>
      <c r="O49" s="116"/>
    </row>
    <row r="50" spans="1:15" ht="71.25" hidden="1">
      <c r="A50" s="105" t="str">
        <f>+'[1]Full list'!C48</f>
        <v>VM20-08</v>
      </c>
      <c r="B50" s="106" t="str">
        <f>VLOOKUP($A50,'[1]Full list'!$C$29:$Y$126,3,FALSE)</f>
        <v>Asset Development Surveyor</v>
      </c>
      <c r="C50" s="106" t="str">
        <f>VLOOKUP($A50,'[1]Full list'!$C$29:$Y$126,6,FALSE)</f>
        <v>Dev S</v>
      </c>
      <c r="D50" s="107">
        <f>VLOOKUP($A50,'[1]Full list'!$C$29:$Y$126,10,FALSE)</f>
        <v>1</v>
      </c>
      <c r="E50" s="117">
        <f>VLOOKUP($A50,'[1]Full list'!$C$29:$Y$126,16,FALSE)</f>
        <v>1</v>
      </c>
      <c r="F50" s="108">
        <f>VLOOKUP($A50,'[1]Full list'!$C$29:$Y$126,9,FALSE)</f>
        <v>46400</v>
      </c>
      <c r="G50" s="109">
        <f>VLOOKUP($A50,'[1]Full list'!$C$29:$Y$126,11,FALSE)</f>
        <v>0</v>
      </c>
      <c r="H50" s="110">
        <f>VLOOKUP($A50,'[1]Full list'!$C$29:$Y$126,13,FALSE)</f>
        <v>0</v>
      </c>
      <c r="I50" s="111">
        <f t="shared" si="5"/>
        <v>46400</v>
      </c>
      <c r="J50" s="118">
        <f>VLOOKUP($A50,'[1]Full list'!$C$29:$Y$126,18,FALSE)</f>
        <v>0</v>
      </c>
      <c r="K50" s="119">
        <f>VLOOKUP($A50,'[1]Full list'!$C$29:$Y$126,19,FALSE)</f>
        <v>0</v>
      </c>
      <c r="L50" s="120">
        <f>+'[1]Full list'!V48</f>
        <v>39532</v>
      </c>
      <c r="M50" s="121" t="str">
        <f>+'[1]Full list'!Y48</f>
        <v>Agreed due to impact on service.  Review to be undertaken on budgets for commissioning external work.  Review activities of the team regarding longer term requirements</v>
      </c>
      <c r="N50" s="116"/>
      <c r="O50" s="116"/>
    </row>
    <row r="51" spans="1:15" ht="28.5" hidden="1">
      <c r="A51" s="105" t="str">
        <f>+'[1]Full list'!C49</f>
        <v>VM21-08</v>
      </c>
      <c r="B51" s="106" t="str">
        <f>VLOOKUP($A51,'[1]Full list'!$C$29:$Y$126,3,FALSE)</f>
        <v>2 x Face2Face Co-ordinators</v>
      </c>
      <c r="C51" s="106" t="str">
        <f>VLOOKUP($A51,'[1]Full list'!$C$29:$Y$126,6,FALSE)</f>
        <v>Comm S</v>
      </c>
      <c r="D51" s="107">
        <f>VLOOKUP($A51,'[1]Full list'!$C$29:$Y$126,10,FALSE)</f>
        <v>1.62</v>
      </c>
      <c r="E51" s="117">
        <f>VLOOKUP($A51,'[1]Full list'!$C$29:$Y$126,16,FALSE)</f>
        <v>0</v>
      </c>
      <c r="F51" s="108">
        <f>VLOOKUP($A51,'[1]Full list'!$C$29:$Y$126,9,FALSE)</f>
        <v>35000</v>
      </c>
      <c r="G51" s="109">
        <f>VLOOKUP($A51,'[1]Full list'!$C$29:$Y$126,11,FALSE)</f>
        <v>-35000</v>
      </c>
      <c r="H51" s="110">
        <f>VLOOKUP($A51,'[1]Full list'!$C$29:$Y$126,13,FALSE)</f>
        <v>0</v>
      </c>
      <c r="I51" s="111">
        <f t="shared" si="5"/>
        <v>0</v>
      </c>
      <c r="J51" s="118">
        <f>VLOOKUP($A51,'[1]Full list'!$C$29:$Y$126,18,FALSE)</f>
        <v>0</v>
      </c>
      <c r="K51" s="119">
        <f>VLOOKUP($A51,'[1]Full list'!$C$29:$Y$126,19,FALSE)</f>
        <v>0</v>
      </c>
      <c r="L51" s="120"/>
      <c r="M51" s="121" t="str">
        <f>+'[1]Full list'!Y49</f>
        <v>Externally funded. Recruited on 3yr fixed term contract.</v>
      </c>
      <c r="N51" s="116"/>
      <c r="O51" s="116"/>
    </row>
    <row r="52" spans="1:15" ht="63" customHeight="1" hidden="1">
      <c r="A52" s="105" t="str">
        <f>+'[1]Full list'!C50</f>
        <v>VM22-08</v>
      </c>
      <c r="B52" s="106" t="str">
        <f>VLOOKUP($A52,'[1]Full list'!$C$29:$Y$126,3,FALSE)</f>
        <v>3 x Casual Tourist Information Assts</v>
      </c>
      <c r="C52" s="106" t="str">
        <f>VLOOKUP($A52,'[1]Full list'!$C$29:$Y$126,6,FALSE)</f>
        <v>Dev S</v>
      </c>
      <c r="D52" s="107" t="str">
        <f>VLOOKUP($A52,'[1]Full list'!$C$29:$Y$126,10,FALSE)</f>
        <v>casual</v>
      </c>
      <c r="E52" s="117" t="str">
        <f>VLOOKUP($A52,'[1]Full list'!$C$29:$Y$126,16,FALSE)</f>
        <v>casual</v>
      </c>
      <c r="F52" s="108">
        <f>VLOOKUP($A52,'[1]Full list'!$C$29:$Y$126,9,FALSE)</f>
        <v>23500</v>
      </c>
      <c r="G52" s="109">
        <f>VLOOKUP($A52,'[1]Full list'!$C$29:$Y$126,11,FALSE)</f>
        <v>0</v>
      </c>
      <c r="H52" s="110">
        <f>VLOOKUP($A52,'[1]Full list'!$C$29:$Y$126,13,FALSE)</f>
        <v>0</v>
      </c>
      <c r="I52" s="111">
        <f t="shared" si="5"/>
        <v>23500</v>
      </c>
      <c r="J52" s="118">
        <f>VLOOKUP($A52,'[1]Full list'!$C$29:$Y$126,18,FALSE)</f>
        <v>0</v>
      </c>
      <c r="K52" s="119">
        <f>VLOOKUP($A52,'[1]Full list'!$C$29:$Y$126,19,FALSE)</f>
        <v>0</v>
      </c>
      <c r="L52" s="120"/>
      <c r="M52" s="121" t="str">
        <f>+'[1]Full list'!Y50</f>
        <v>Agreed as seasonal requirement only.  But TIC staffing overall will be addressed as part of the Tourism Service review currently being undertaken.</v>
      </c>
      <c r="N52" s="116"/>
      <c r="O52" s="116"/>
    </row>
    <row r="53" spans="1:15" ht="14.25" hidden="1">
      <c r="A53" s="105" t="str">
        <f>+'[1]Full list'!C51</f>
        <v>VM23-08</v>
      </c>
      <c r="B53" s="106" t="str">
        <f>VLOOKUP($A53,'[1]Full list'!$C$29:$Y$126,3,FALSE)</f>
        <v>Refuse Collection Loader</v>
      </c>
      <c r="C53" s="106" t="str">
        <f>VLOOKUP($A53,'[1]Full list'!$C$29:$Y$126,6,FALSE)</f>
        <v>Comm S</v>
      </c>
      <c r="D53" s="107">
        <f>VLOOKUP($A53,'[1]Full list'!$C$29:$Y$126,10,FALSE)</f>
        <v>1</v>
      </c>
      <c r="E53" s="117">
        <f>VLOOKUP($A53,'[1]Full list'!$C$29:$Y$126,16,FALSE)</f>
        <v>1</v>
      </c>
      <c r="F53" s="108">
        <f>VLOOKUP($A53,'[1]Full list'!$C$29:$Y$126,9,FALSE)</f>
        <v>16457</v>
      </c>
      <c r="G53" s="109">
        <f>VLOOKUP($A53,'[1]Full list'!$C$29:$Y$126,11,FALSE)</f>
        <v>0</v>
      </c>
      <c r="H53" s="110">
        <f>VLOOKUP($A53,'[1]Full list'!$C$29:$Y$126,13,FALSE)</f>
        <v>0</v>
      </c>
      <c r="I53" s="111">
        <f t="shared" si="5"/>
        <v>16457</v>
      </c>
      <c r="J53" s="118">
        <f>VLOOKUP($A53,'[1]Full list'!$C$29:$Y$126,18,FALSE)</f>
        <v>0</v>
      </c>
      <c r="K53" s="119">
        <f>VLOOKUP($A53,'[1]Full list'!$C$29:$Y$126,19,FALSE)</f>
        <v>0</v>
      </c>
      <c r="L53" s="120">
        <f>+'[1]Full list'!V51</f>
        <v>39518</v>
      </c>
      <c r="M53" s="121" t="str">
        <f>+'[1]Full list'!Y51</f>
        <v>No savings proposals put forward.</v>
      </c>
      <c r="N53" s="116"/>
      <c r="O53" s="116"/>
    </row>
    <row r="54" spans="1:15" ht="14.25" hidden="1">
      <c r="A54" s="105" t="str">
        <f>+'[1]Full list'!C52</f>
        <v>VM24-08</v>
      </c>
      <c r="B54" s="106" t="str">
        <f>VLOOKUP($A54,'[1]Full list'!$C$29:$Y$126,3,FALSE)</f>
        <v>Estate Management Surveyor</v>
      </c>
      <c r="C54" s="106" t="str">
        <f>VLOOKUP($A54,'[1]Full list'!$C$29:$Y$126,6,FALSE)</f>
        <v>Dev S</v>
      </c>
      <c r="D54" s="107">
        <f>VLOOKUP($A54,'[1]Full list'!$C$29:$Y$126,10,FALSE)</f>
        <v>1</v>
      </c>
      <c r="E54" s="117">
        <f>VLOOKUP($A54,'[1]Full list'!$C$29:$Y$126,16,FALSE)</f>
        <v>1</v>
      </c>
      <c r="F54" s="108">
        <f>VLOOKUP($A54,'[1]Full list'!$C$29:$Y$126,9,FALSE)</f>
        <v>45100</v>
      </c>
      <c r="G54" s="109">
        <f>VLOOKUP($A54,'[1]Full list'!$C$29:$Y$126,11,FALSE)</f>
        <v>0</v>
      </c>
      <c r="H54" s="110">
        <f>VLOOKUP($A54,'[1]Full list'!$C$29:$Y$126,13,FALSE)</f>
        <v>0</v>
      </c>
      <c r="I54" s="111">
        <f t="shared" si="5"/>
        <v>45100</v>
      </c>
      <c r="J54" s="118">
        <f>VLOOKUP($A54,'[1]Full list'!$C$29:$Y$126,18,FALSE)</f>
        <v>0</v>
      </c>
      <c r="K54" s="119">
        <f>VLOOKUP($A54,'[1]Full list'!$C$29:$Y$126,19,FALSE)</f>
        <v>0</v>
      </c>
      <c r="L54" s="120">
        <f>+'[1]Full list'!V52</f>
        <v>39532</v>
      </c>
      <c r="M54" s="121" t="str">
        <f>+'[1]Full list'!Y52</f>
        <v>No savings proposals put forward.</v>
      </c>
      <c r="N54" s="116"/>
      <c r="O54" s="116"/>
    </row>
    <row r="55" spans="1:15" ht="28.5" hidden="1">
      <c r="A55" s="105" t="str">
        <f>+'[1]Full list'!C53</f>
        <v>VM25-08</v>
      </c>
      <c r="B55" s="106" t="str">
        <f>VLOOKUP($A55,'[1]Full list'!$C$29:$Y$126,3,FALSE)</f>
        <v>Construction Project Manager</v>
      </c>
      <c r="C55" s="106" t="str">
        <f>VLOOKUP($A55,'[1]Full list'!$C$29:$Y$126,6,FALSE)</f>
        <v>Comm S</v>
      </c>
      <c r="D55" s="107">
        <f>VLOOKUP($A55,'[1]Full list'!$C$29:$Y$126,10,FALSE)</f>
        <v>0</v>
      </c>
      <c r="E55" s="117">
        <f>VLOOKUP($A55,'[1]Full list'!$C$29:$Y$126,16,FALSE)</f>
        <v>0</v>
      </c>
      <c r="F55" s="108">
        <f>VLOOKUP($A55,'[1]Full list'!$C$29:$Y$126,9,FALSE)</f>
        <v>0</v>
      </c>
      <c r="G55" s="109">
        <f>VLOOKUP($A55,'[1]Full list'!$C$29:$Y$126,11,FALSE)</f>
        <v>0</v>
      </c>
      <c r="H55" s="110">
        <f>VLOOKUP($A55,'[1]Full list'!$C$29:$Y$126,13,FALSE)</f>
        <v>0</v>
      </c>
      <c r="I55" s="111">
        <f t="shared" si="5"/>
        <v>0</v>
      </c>
      <c r="J55" s="118">
        <f>VLOOKUP($A55,'[1]Full list'!$C$29:$Y$126,18,FALSE)</f>
        <v>0</v>
      </c>
      <c r="K55" s="119">
        <f>VLOOKUP($A55,'[1]Full list'!$C$29:$Y$126,19,FALSE)</f>
        <v>0</v>
      </c>
      <c r="L55" s="120">
        <f>+'[1]Full list'!V53</f>
        <v>39574</v>
      </c>
      <c r="M55" s="121" t="str">
        <f>+'[1]Full list'!Y53</f>
        <v>Post funded mainly from capital schemes.  18 mth fixed term contract.</v>
      </c>
      <c r="N55" s="116"/>
      <c r="O55" s="116"/>
    </row>
    <row r="56" spans="1:13" ht="28.5" hidden="1">
      <c r="A56" s="105" t="str">
        <f>+'[1]Full list'!C54</f>
        <v>VM26-08</v>
      </c>
      <c r="B56" s="106" t="str">
        <f>VLOOKUP($A56,'[1]Full list'!$C$29:$Y$126,3,FALSE)</f>
        <v>Clerical Assistant (Sc 3)</v>
      </c>
      <c r="C56" s="106" t="str">
        <f>VLOOKUP($A56,'[1]Full list'!$C$29:$Y$126,6,FALSE)</f>
        <v>PPP</v>
      </c>
      <c r="D56" s="107">
        <f>VLOOKUP($A56,'[1]Full list'!$C$29:$Y$126,10,FALSE)</f>
        <v>0.5</v>
      </c>
      <c r="E56" s="117">
        <f>VLOOKUP($A56,'[1]Full list'!$C$29:$Y$126,16,FALSE)</f>
        <v>0.5</v>
      </c>
      <c r="F56" s="108">
        <f>VLOOKUP($A56,'[1]Full list'!$C$29:$Y$126,9,FALSE)</f>
        <v>10000</v>
      </c>
      <c r="G56" s="109">
        <f>VLOOKUP($A56,'[1]Full list'!$C$29:$Y$126,11,FALSE)</f>
        <v>0</v>
      </c>
      <c r="H56" s="110">
        <f>VLOOKUP($A56,'[1]Full list'!$C$29:$Y$126,13,FALSE)</f>
        <v>0</v>
      </c>
      <c r="I56" s="111">
        <f t="shared" si="5"/>
        <v>10000</v>
      </c>
      <c r="J56" s="118">
        <f>VLOOKUP($A56,'[1]Full list'!$C$29:$Y$126,18,FALSE)</f>
        <v>9900</v>
      </c>
      <c r="K56" s="119">
        <f>VLOOKUP($A56,'[1]Full list'!$C$29:$Y$126,19,FALSE)</f>
        <v>0.5</v>
      </c>
      <c r="L56" s="120">
        <f>+'[1]Full list'!V54</f>
        <v>39602</v>
      </c>
      <c r="M56" s="121" t="str">
        <f>+'[1]Full list'!Y54</f>
        <v>Community Services agreed to pick up job costing and timesheet inputting</v>
      </c>
    </row>
    <row r="57" spans="1:13" ht="14.25" hidden="1">
      <c r="A57" s="105" t="str">
        <f>+'[1]Full list'!C55</f>
        <v>VM27-08</v>
      </c>
      <c r="B57" s="106" t="str">
        <f>VLOOKUP($A57,'[1]Full list'!$C$29:$Y$126,3,FALSE)</f>
        <v>PT Technical Officer</v>
      </c>
      <c r="C57" s="106" t="str">
        <f>VLOOKUP($A57,'[1]Full list'!$C$29:$Y$126,6,FALSE)</f>
        <v>Comm S</v>
      </c>
      <c r="D57" s="107">
        <f>VLOOKUP($A57,'[1]Full list'!$C$29:$Y$126,10,FALSE)</f>
        <v>0</v>
      </c>
      <c r="E57" s="117">
        <f>VLOOKUP($A57,'[1]Full list'!$C$29:$Y$126,16,FALSE)</f>
        <v>0</v>
      </c>
      <c r="F57" s="108">
        <f>VLOOKUP($A57,'[1]Full list'!$C$29:$Y$126,9,FALSE)</f>
        <v>0</v>
      </c>
      <c r="G57" s="109">
        <f>VLOOKUP($A57,'[1]Full list'!$C$29:$Y$126,11,FALSE)</f>
        <v>0</v>
      </c>
      <c r="H57" s="110">
        <f>VLOOKUP($A57,'[1]Full list'!$C$29:$Y$126,13,FALSE)</f>
        <v>0</v>
      </c>
      <c r="I57" s="111">
        <f t="shared" si="5"/>
        <v>0</v>
      </c>
      <c r="J57" s="118">
        <f>VLOOKUP($A57,'[1]Full list'!$C$29:$Y$126,18,FALSE)</f>
        <v>0</v>
      </c>
      <c r="K57" s="119">
        <f>VLOOKUP($A57,'[1]Full list'!$C$29:$Y$126,19,FALSE)</f>
        <v>0</v>
      </c>
      <c r="L57" s="120"/>
      <c r="M57" s="121" t="str">
        <f>+'[1]Full list'!Y55</f>
        <v>Chased 29/5</v>
      </c>
    </row>
    <row r="58" spans="1:13" ht="57" hidden="1">
      <c r="A58" s="105" t="str">
        <f>+'[1]Full list'!C56</f>
        <v>VM28-08</v>
      </c>
      <c r="B58" s="106" t="str">
        <f>VLOOKUP($A58,'[1]Full list'!$C$29:$Y$126,3,FALSE)</f>
        <v>2 x P/T Customer Services Advisors (1.00 FTE)</v>
      </c>
      <c r="C58" s="106" t="str">
        <f>VLOOKUP($A58,'[1]Full list'!$C$29:$Y$126,6,FALSE)</f>
        <v>Comm S</v>
      </c>
      <c r="D58" s="107">
        <f>VLOOKUP($A58,'[1]Full list'!$C$29:$Y$126,10,FALSE)</f>
        <v>0.95</v>
      </c>
      <c r="E58" s="117">
        <f>VLOOKUP($A58,'[1]Full list'!$C$29:$Y$126,16,FALSE)</f>
        <v>0.95</v>
      </c>
      <c r="F58" s="108">
        <f>VLOOKUP($A58,'[1]Full list'!$C$29:$Y$126,9,FALSE)</f>
        <v>19116</v>
      </c>
      <c r="G58" s="109">
        <f>VLOOKUP($A58,'[1]Full list'!$C$29:$Y$126,11,FALSE)</f>
        <v>0</v>
      </c>
      <c r="H58" s="110">
        <f>VLOOKUP($A58,'[1]Full list'!$C$29:$Y$126,13,FALSE)</f>
        <v>0</v>
      </c>
      <c r="I58" s="111">
        <f t="shared" si="5"/>
        <v>19116</v>
      </c>
      <c r="J58" s="118">
        <f>VLOOKUP($A58,'[1]Full list'!$C$29:$Y$126,18,FALSE)</f>
        <v>0</v>
      </c>
      <c r="K58" s="119">
        <f>VLOOKUP($A58,'[1]Full list'!$C$29:$Y$126,19,FALSE)</f>
        <v>0</v>
      </c>
      <c r="L58" s="120">
        <f>+'[1]Full list'!V56</f>
        <v>39686</v>
      </c>
      <c r="M58" s="121" t="str">
        <f>+'[1]Full list'!Y56</f>
        <v>Forms originally submitted to SMT 25/3/08. Resubmitted 26/8/08. Cover for reduced hours on return from maternity leave.</v>
      </c>
    </row>
    <row r="59" spans="1:13" ht="28.5" hidden="1">
      <c r="A59" s="105" t="str">
        <f>+'[1]Full list'!C57</f>
        <v>VM29-08</v>
      </c>
      <c r="B59" s="106" t="str">
        <f>VLOOKUP($A59,'[1]Full list'!$C$29:$Y$126,3,FALSE)</f>
        <v>Concessionary Fares temp</v>
      </c>
      <c r="C59" s="106" t="str">
        <f>VLOOKUP($A59,'[1]Full list'!$C$29:$Y$126,6,FALSE)</f>
        <v>Corp S</v>
      </c>
      <c r="D59" s="107">
        <f>VLOOKUP($A59,'[1]Full list'!$C$29:$Y$126,10,FALSE)</f>
        <v>1</v>
      </c>
      <c r="E59" s="117">
        <f>VLOOKUP($A59,'[1]Full list'!$C$29:$Y$126,16,FALSE)</f>
        <v>0</v>
      </c>
      <c r="F59" s="108">
        <f>VLOOKUP($A59,'[1]Full list'!$C$29:$Y$126,9,FALSE)</f>
        <v>13000</v>
      </c>
      <c r="G59" s="109">
        <f>VLOOKUP($A59,'[1]Full list'!$C$29:$Y$126,11,FALSE)</f>
        <v>-13000</v>
      </c>
      <c r="H59" s="110">
        <f>VLOOKUP($A59,'[1]Full list'!$C$29:$Y$126,13,FALSE)</f>
        <v>0</v>
      </c>
      <c r="I59" s="111">
        <f t="shared" si="5"/>
        <v>0</v>
      </c>
      <c r="J59" s="118">
        <f>VLOOKUP($A59,'[1]Full list'!$C$29:$Y$126,18,FALSE)</f>
        <v>0</v>
      </c>
      <c r="K59" s="119">
        <f>VLOOKUP($A59,'[1]Full list'!$C$29:$Y$126,19,FALSE)</f>
        <v>0</v>
      </c>
      <c r="L59" s="120">
        <f>+'[1]Full list'!V57</f>
        <v>39521</v>
      </c>
      <c r="M59" s="121" t="str">
        <f>+'[1]Full list'!Y57</f>
        <v>Emergency appointment of casual for 3 months funded from grant income.</v>
      </c>
    </row>
    <row r="60" spans="1:13" ht="14.25" hidden="1">
      <c r="A60" s="105" t="str">
        <f>+'[1]Full list'!C58</f>
        <v>VM30-08</v>
      </c>
      <c r="B60" s="106" t="str">
        <f>VLOOKUP($A60,'[1]Full list'!$C$29:$Y$126,3,FALSE)</f>
        <v>Talkin Tarn cook</v>
      </c>
      <c r="C60" s="106" t="str">
        <f>VLOOKUP($A60,'[1]Full list'!$C$29:$Y$126,6,FALSE)</f>
        <v>Comm S</v>
      </c>
      <c r="D60" s="107">
        <f>VLOOKUP($A60,'[1]Full list'!$C$29:$Y$126,10,FALSE)</f>
        <v>0.68</v>
      </c>
      <c r="E60" s="117">
        <f>VLOOKUP($A60,'[1]Full list'!$C$29:$Y$126,16,FALSE)</f>
        <v>0.68</v>
      </c>
      <c r="F60" s="108">
        <f>VLOOKUP($A60,'[1]Full list'!$C$29:$Y$126,9,FALSE)</f>
        <v>14200</v>
      </c>
      <c r="G60" s="109">
        <f>VLOOKUP($A60,'[1]Full list'!$C$29:$Y$126,11,FALSE)</f>
        <v>0</v>
      </c>
      <c r="H60" s="110">
        <f>VLOOKUP($A60,'[1]Full list'!$C$29:$Y$126,13,FALSE)</f>
        <v>0</v>
      </c>
      <c r="I60" s="111">
        <f t="shared" si="5"/>
        <v>14200</v>
      </c>
      <c r="J60" s="118">
        <f>VLOOKUP($A60,'[1]Full list'!$C$29:$Y$126,18,FALSE)</f>
        <v>0</v>
      </c>
      <c r="K60" s="119">
        <f>VLOOKUP($A60,'[1]Full list'!$C$29:$Y$126,19,FALSE)</f>
        <v>0</v>
      </c>
      <c r="L60" s="120"/>
      <c r="M60" s="121" t="str">
        <f>+'[1]Full list'!Y58</f>
        <v>No savings proposals put forward.</v>
      </c>
    </row>
    <row r="61" spans="1:13" ht="32.25" customHeight="1" hidden="1">
      <c r="A61" s="105" t="str">
        <f>+'[1]Full list'!C59</f>
        <v>VM31-08</v>
      </c>
      <c r="B61" s="106" t="str">
        <f>VLOOKUP($A61,'[1]Full list'!$C$29:$Y$126,3,FALSE)</f>
        <v>Summer Playscheme workers</v>
      </c>
      <c r="C61" s="106" t="str">
        <f>VLOOKUP($A61,'[1]Full list'!$C$29:$Y$126,6,FALSE)</f>
        <v>Comm S</v>
      </c>
      <c r="D61" s="107">
        <f>VLOOKUP($A61,'[1]Full list'!$C$29:$Y$126,10,FALSE)</f>
        <v>1</v>
      </c>
      <c r="E61" s="117">
        <f>VLOOKUP($A61,'[1]Full list'!$C$29:$Y$126,16,FALSE)</f>
        <v>1</v>
      </c>
      <c r="F61" s="108">
        <f>VLOOKUP($A61,'[1]Full list'!$C$29:$Y$126,9,FALSE)</f>
        <v>9900</v>
      </c>
      <c r="G61" s="109">
        <f>VLOOKUP($A61,'[1]Full list'!$C$29:$Y$126,11,FALSE)</f>
        <v>0</v>
      </c>
      <c r="H61" s="110">
        <f>VLOOKUP($A61,'[1]Full list'!$C$29:$Y$126,13,FALSE)</f>
        <v>0</v>
      </c>
      <c r="I61" s="111">
        <f t="shared" si="5"/>
        <v>9900</v>
      </c>
      <c r="J61" s="118">
        <f>VLOOKUP($A61,'[1]Full list'!$C$29:$Y$126,18,FALSE)</f>
        <v>0</v>
      </c>
      <c r="K61" s="119">
        <f>VLOOKUP($A61,'[1]Full list'!$C$29:$Y$126,19,FALSE)</f>
        <v>0</v>
      </c>
      <c r="L61" s="120"/>
      <c r="M61" s="121" t="str">
        <f>+'[1]Full list'!Y59</f>
        <v>10 casual post for 5 weeks, funded from base and grants from County &amp; CHA</v>
      </c>
    </row>
    <row r="62" spans="1:13" ht="28.5" hidden="1">
      <c r="A62" s="105" t="str">
        <f>+'[1]Full list'!C60</f>
        <v>VM32-08</v>
      </c>
      <c r="B62" s="106" t="str">
        <f>VLOOKUP($A62,'[1]Full list'!$C$29:$Y$126,3,FALSE)</f>
        <v>Return to Work Carlisle Project Coordinator</v>
      </c>
      <c r="C62" s="106" t="str">
        <f>VLOOKUP($A62,'[1]Full list'!$C$29:$Y$126,6,FALSE)</f>
        <v>Dev S</v>
      </c>
      <c r="D62" s="107">
        <f>VLOOKUP($A62,'[1]Full list'!$C$29:$Y$126,10,FALSE)</f>
        <v>0.68</v>
      </c>
      <c r="E62" s="117">
        <f>VLOOKUP($A62,'[1]Full list'!$C$29:$Y$126,16,FALSE)</f>
        <v>0</v>
      </c>
      <c r="F62" s="108">
        <f>VLOOKUP($A62,'[1]Full list'!$C$29:$Y$126,9,FALSE)</f>
        <v>0</v>
      </c>
      <c r="G62" s="109">
        <f>VLOOKUP($A62,'[1]Full list'!$C$29:$Y$126,11,FALSE)</f>
        <v>0</v>
      </c>
      <c r="H62" s="110">
        <f>VLOOKUP($A62,'[1]Full list'!$C$29:$Y$126,13,FALSE)</f>
        <v>0</v>
      </c>
      <c r="I62" s="111">
        <f t="shared" si="5"/>
        <v>0</v>
      </c>
      <c r="J62" s="118">
        <f>VLOOKUP($A62,'[1]Full list'!$C$29:$Y$126,18,FALSE)</f>
        <v>0</v>
      </c>
      <c r="K62" s="119">
        <f>VLOOKUP($A62,'[1]Full list'!$C$29:$Y$126,19,FALSE)</f>
        <v>0</v>
      </c>
      <c r="L62" s="120"/>
      <c r="M62" s="121" t="str">
        <f>+'[1]Full list'!Y60</f>
        <v>Externally funded by grant from County Council.</v>
      </c>
    </row>
    <row r="63" spans="1:13" ht="42.75" hidden="1">
      <c r="A63" s="105" t="str">
        <f>+'[1]Full list'!C61</f>
        <v>VM33-08</v>
      </c>
      <c r="B63" s="106" t="str">
        <f>VLOOKUP($A63,'[1]Full list'!$C$29:$Y$126,3,FALSE)</f>
        <v>Technical Officer (Housing)</v>
      </c>
      <c r="C63" s="106" t="str">
        <f>VLOOKUP($A63,'[1]Full list'!$C$29:$Y$126,6,FALSE)</f>
        <v>Dev S</v>
      </c>
      <c r="D63" s="107">
        <f>VLOOKUP($A63,'[1]Full list'!$C$29:$Y$126,10,FALSE)</f>
        <v>0.86</v>
      </c>
      <c r="E63" s="117">
        <f>VLOOKUP($A63,'[1]Full list'!$C$29:$Y$126,16,FALSE)</f>
        <v>0.86</v>
      </c>
      <c r="F63" s="108">
        <f>VLOOKUP($A63,'[1]Full list'!$C$29:$Y$126,9,FALSE)</f>
        <v>23000</v>
      </c>
      <c r="G63" s="109">
        <f>VLOOKUP($A63,'[1]Full list'!$C$29:$Y$126,11,FALSE)</f>
        <v>0</v>
      </c>
      <c r="H63" s="110">
        <f>VLOOKUP($A63,'[1]Full list'!$C$29:$Y$126,13,FALSE)</f>
        <v>0</v>
      </c>
      <c r="I63" s="111">
        <f t="shared" si="5"/>
        <v>23000</v>
      </c>
      <c r="J63" s="118">
        <f>VLOOKUP($A63,'[1]Full list'!$C$29:$Y$126,18,FALSE)</f>
        <v>0</v>
      </c>
      <c r="K63" s="119">
        <f>VLOOKUP($A63,'[1]Full list'!$C$29:$Y$126,19,FALSE)</f>
        <v>0</v>
      </c>
      <c r="L63" s="120"/>
      <c r="M63" s="121" t="str">
        <f>+'[1]Full list'!Y61</f>
        <v>No savings proposals put forward.  Extra salary costs need to be generated by extra income</v>
      </c>
    </row>
    <row r="64" spans="1:13" ht="14.25" hidden="1">
      <c r="A64" s="105" t="str">
        <f>+'[1]Full list'!C62</f>
        <v>VM34-08</v>
      </c>
      <c r="B64" s="106" t="str">
        <f>VLOOKUP($A64,'[1]Full list'!$C$29:$Y$126,3,FALSE)</f>
        <v>Admin Assistant (Arts)</v>
      </c>
      <c r="C64" s="106" t="str">
        <f>VLOOKUP($A64,'[1]Full list'!$C$29:$Y$126,6,FALSE)</f>
        <v>Comm S</v>
      </c>
      <c r="D64" s="107">
        <f>VLOOKUP($A64,'[1]Full list'!$C$29:$Y$126,10,FALSE)</f>
        <v>1</v>
      </c>
      <c r="E64" s="117">
        <f>VLOOKUP($A64,'[1]Full list'!$C$29:$Y$126,16,FALSE)</f>
        <v>1</v>
      </c>
      <c r="F64" s="108">
        <f>VLOOKUP($A64,'[1]Full list'!$C$29:$Y$126,9,FALSE)</f>
        <v>20500</v>
      </c>
      <c r="G64" s="109">
        <f>VLOOKUP($A64,'[1]Full list'!$C$29:$Y$126,11,FALSE)</f>
        <v>0</v>
      </c>
      <c r="H64" s="110">
        <f>VLOOKUP($A64,'[1]Full list'!$C$29:$Y$126,13,FALSE)</f>
        <v>0</v>
      </c>
      <c r="I64" s="111">
        <f t="shared" si="5"/>
        <v>20500</v>
      </c>
      <c r="J64" s="118">
        <f>VLOOKUP($A64,'[1]Full list'!$C$29:$Y$126,18,FALSE)</f>
        <v>0</v>
      </c>
      <c r="K64" s="119">
        <f>VLOOKUP($A64,'[1]Full list'!$C$29:$Y$126,19,FALSE)</f>
        <v>0</v>
      </c>
      <c r="L64" s="120"/>
      <c r="M64" s="121" t="str">
        <f>+'[1]Full list'!Y62</f>
        <v>No savings proposals put forward.</v>
      </c>
    </row>
    <row r="65" spans="1:13" ht="27" customHeight="1" hidden="1">
      <c r="A65" s="105" t="str">
        <f>+'[1]Full list'!C63</f>
        <v>VM35-08</v>
      </c>
      <c r="B65" s="106" t="str">
        <f>VLOOKUP($A65,'[1]Full list'!$C$29:$Y$126,3,FALSE)</f>
        <v>Food Preparation Staff</v>
      </c>
      <c r="C65" s="106" t="str">
        <f>VLOOKUP($A65,'[1]Full list'!$C$29:$Y$126,6,FALSE)</f>
        <v>Comm S</v>
      </c>
      <c r="D65" s="107">
        <f>VLOOKUP($A65,'[1]Full list'!$C$29:$Y$126,10,FALSE)</f>
        <v>0</v>
      </c>
      <c r="E65" s="117">
        <f>VLOOKUP($A65,'[1]Full list'!$C$29:$Y$126,16,FALSE)</f>
        <v>0</v>
      </c>
      <c r="F65" s="108">
        <f>VLOOKUP($A65,'[1]Full list'!$C$29:$Y$126,9,FALSE)</f>
        <v>0</v>
      </c>
      <c r="G65" s="109">
        <f>VLOOKUP($A65,'[1]Full list'!$C$29:$Y$126,11,FALSE)</f>
        <v>0</v>
      </c>
      <c r="H65" s="110">
        <f>VLOOKUP($A65,'[1]Full list'!$C$29:$Y$126,13,FALSE)</f>
        <v>0</v>
      </c>
      <c r="I65" s="111">
        <f t="shared" si="5"/>
        <v>0</v>
      </c>
      <c r="J65" s="118">
        <f>VLOOKUP($A65,'[1]Full list'!$C$29:$Y$126,18,FALSE)</f>
        <v>0</v>
      </c>
      <c r="K65" s="119">
        <f>VLOOKUP($A65,'[1]Full list'!$C$29:$Y$126,19,FALSE)</f>
        <v>0</v>
      </c>
      <c r="L65" s="120"/>
      <c r="M65" s="121" t="str">
        <f>+'[1]Full list'!Y63</f>
        <v>Form Withdrawn</v>
      </c>
    </row>
    <row r="66" spans="1:13" ht="42.75" hidden="1">
      <c r="A66" s="105" t="str">
        <f>+'[1]Full list'!C64</f>
        <v>VM36-08</v>
      </c>
      <c r="B66" s="106" t="str">
        <f>VLOOKUP($A66,'[1]Full list'!$C$29:$Y$126,3,FALSE)</f>
        <v>Support &amp; Resettlement Worker</v>
      </c>
      <c r="C66" s="106" t="str">
        <f>VLOOKUP($A66,'[1]Full list'!$C$29:$Y$126,6,FALSE)</f>
        <v>Dev S</v>
      </c>
      <c r="D66" s="107">
        <f>VLOOKUP($A66,'[1]Full list'!$C$29:$Y$126,10,FALSE)</f>
        <v>1</v>
      </c>
      <c r="E66" s="117">
        <f>VLOOKUP($A66,'[1]Full list'!$C$29:$Y$126,16,FALSE)</f>
        <v>1</v>
      </c>
      <c r="F66" s="108">
        <f>VLOOKUP($A66,'[1]Full list'!$C$29:$Y$126,9,FALSE)</f>
        <v>0</v>
      </c>
      <c r="G66" s="109">
        <f>VLOOKUP($A66,'[1]Full list'!$C$29:$Y$126,11,FALSE)</f>
        <v>0</v>
      </c>
      <c r="H66" s="110">
        <f>VLOOKUP($A66,'[1]Full list'!$C$29:$Y$126,13,FALSE)</f>
        <v>0</v>
      </c>
      <c r="I66" s="111">
        <f t="shared" si="5"/>
        <v>0</v>
      </c>
      <c r="J66" s="118">
        <f>VLOOKUP($A66,'[1]Full list'!$C$29:$Y$126,18,FALSE)</f>
        <v>0</v>
      </c>
      <c r="K66" s="119">
        <f>VLOOKUP($A66,'[1]Full list'!$C$29:$Y$126,19,FALSE)</f>
        <v>0</v>
      </c>
      <c r="L66" s="120"/>
      <c r="M66" s="121" t="str">
        <f>+'[1]Full list'!Y64</f>
        <v>Approved by J Gooding under emergency terms. No savings proposed.</v>
      </c>
    </row>
    <row r="67" spans="1:13" ht="28.5" hidden="1">
      <c r="A67" s="105" t="str">
        <f>+'[1]Full list'!C65</f>
        <v>VM37-08</v>
      </c>
      <c r="B67" s="106" t="str">
        <f>VLOOKUP($A67,'[1]Full list'!$C$29:$Y$126,3,FALSE)</f>
        <v>Clean Neighbourhoods Enforcement Officer</v>
      </c>
      <c r="C67" s="106" t="str">
        <f>VLOOKUP($A67,'[1]Full list'!$C$29:$Y$126,6,FALSE)</f>
        <v>Comm S</v>
      </c>
      <c r="D67" s="107">
        <f>VLOOKUP($A67,'[1]Full list'!$C$29:$Y$126,10,FALSE)</f>
        <v>0.46</v>
      </c>
      <c r="E67" s="117">
        <f>VLOOKUP($A67,'[1]Full list'!$C$29:$Y$126,16,FALSE)</f>
        <v>0.46</v>
      </c>
      <c r="F67" s="108">
        <f>VLOOKUP($A67,'[1]Full list'!$C$29:$Y$126,9,FALSE)</f>
        <v>16000</v>
      </c>
      <c r="G67" s="109">
        <f>VLOOKUP($A67,'[1]Full list'!$C$29:$Y$126,11,FALSE)</f>
        <v>0</v>
      </c>
      <c r="H67" s="110">
        <f>VLOOKUP($A67,'[1]Full list'!$C$29:$Y$126,13,FALSE)</f>
        <v>0</v>
      </c>
      <c r="I67" s="111">
        <f t="shared" si="5"/>
        <v>16000</v>
      </c>
      <c r="J67" s="118">
        <f>VLOOKUP($A67,'[1]Full list'!$C$29:$Y$126,18,FALSE)</f>
        <v>0</v>
      </c>
      <c r="K67" s="119">
        <f>VLOOKUP($A67,'[1]Full list'!$C$29:$Y$126,19,FALSE)</f>
        <v>0</v>
      </c>
      <c r="L67" s="120">
        <f>+'[1]Full list'!V65</f>
        <v>39679</v>
      </c>
      <c r="M67" s="121" t="str">
        <f>+'[1]Full list'!Y65</f>
        <v>Funded by c/f - increase hours from 20 to 37 until funding runs out.</v>
      </c>
    </row>
    <row r="68" spans="1:13" ht="28.5" hidden="1">
      <c r="A68" s="105" t="str">
        <f>+'[1]Full list'!C66</f>
        <v>VM38-08</v>
      </c>
      <c r="B68" s="106" t="str">
        <f>VLOOKUP($A68,'[1]Full list'!$C$29:$Y$126,3,FALSE)</f>
        <v>Clean Neighbourhoods Enforcement Officer</v>
      </c>
      <c r="C68" s="106" t="str">
        <f>VLOOKUP($A68,'[1]Full list'!$C$29:$Y$126,6,FALSE)</f>
        <v>Comm S</v>
      </c>
      <c r="D68" s="107">
        <f>VLOOKUP($A68,'[1]Full list'!$C$29:$Y$126,10,FALSE)</f>
        <v>0</v>
      </c>
      <c r="E68" s="117">
        <f>VLOOKUP($A68,'[1]Full list'!$C$29:$Y$126,16,FALSE)</f>
        <v>0</v>
      </c>
      <c r="F68" s="108">
        <f>VLOOKUP($A68,'[1]Full list'!$C$29:$Y$126,9,FALSE)</f>
        <v>0</v>
      </c>
      <c r="G68" s="109">
        <f>VLOOKUP($A68,'[1]Full list'!$C$29:$Y$126,11,FALSE)</f>
        <v>0</v>
      </c>
      <c r="H68" s="110">
        <f>VLOOKUP($A68,'[1]Full list'!$C$29:$Y$126,13,FALSE)</f>
        <v>0</v>
      </c>
      <c r="I68" s="111">
        <f t="shared" si="5"/>
        <v>0</v>
      </c>
      <c r="J68" s="118">
        <f>VLOOKUP($A68,'[1]Full list'!$C$29:$Y$126,18,FALSE)</f>
        <v>0</v>
      </c>
      <c r="K68" s="119">
        <f>VLOOKUP($A68,'[1]Full list'!$C$29:$Y$126,19,FALSE)</f>
        <v>0</v>
      </c>
      <c r="L68" s="120"/>
      <c r="M68" s="121" t="str">
        <f>+'[1]Full list'!Y66</f>
        <v>Form Withdrawn</v>
      </c>
    </row>
    <row r="69" spans="1:13" ht="14.25" hidden="1">
      <c r="A69" s="105" t="str">
        <f>+'[1]Full list'!C67</f>
        <v>VM39-08</v>
      </c>
      <c r="B69" s="106" t="str">
        <f>VLOOKUP($A69,'[1]Full list'!$C$29:$Y$126,3,FALSE)</f>
        <v>Policy Team Admin Asst</v>
      </c>
      <c r="C69" s="106" t="str">
        <f>VLOOKUP($A69,'[1]Full list'!$C$29:$Y$126,6,FALSE)</f>
        <v>PPP</v>
      </c>
      <c r="D69" s="107">
        <f>VLOOKUP($A69,'[1]Full list'!$C$29:$Y$126,10,FALSE)</f>
        <v>1</v>
      </c>
      <c r="E69" s="117">
        <f>VLOOKUP($A69,'[1]Full list'!$C$29:$Y$126,16,FALSE)</f>
        <v>1</v>
      </c>
      <c r="F69" s="108">
        <f>VLOOKUP($A69,'[1]Full list'!$C$29:$Y$126,9,FALSE)</f>
        <v>21800</v>
      </c>
      <c r="G69" s="109">
        <f>VLOOKUP($A69,'[1]Full list'!$C$29:$Y$126,11,FALSE)</f>
        <v>0</v>
      </c>
      <c r="H69" s="110">
        <f>VLOOKUP($A69,'[1]Full list'!$C$29:$Y$126,13,FALSE)</f>
        <v>0</v>
      </c>
      <c r="I69" s="111">
        <f t="shared" si="5"/>
        <v>21800</v>
      </c>
      <c r="J69" s="118">
        <f>VLOOKUP($A69,'[1]Full list'!$C$29:$Y$126,18,FALSE)</f>
        <v>0</v>
      </c>
      <c r="K69" s="119">
        <f>VLOOKUP($A69,'[1]Full list'!$C$29:$Y$126,19,FALSE)</f>
        <v>0</v>
      </c>
      <c r="L69" s="120">
        <f>+'[1]Full list'!V67</f>
        <v>39637</v>
      </c>
      <c r="M69" s="121" t="str">
        <f>+'[1]Full list'!Y67</f>
        <v>No savings proposals put forward.</v>
      </c>
    </row>
    <row r="70" spans="1:13" ht="28.5" hidden="1">
      <c r="A70" s="105" t="str">
        <f>+'[1]Full list'!C68</f>
        <v>VM40-08</v>
      </c>
      <c r="B70" s="106" t="str">
        <f>VLOOKUP($A70,'[1]Full list'!$C$29:$Y$126,3,FALSE)</f>
        <v>Asst. Planning Enforcement Officer</v>
      </c>
      <c r="C70" s="106" t="str">
        <f>VLOOKUP($A70,'[1]Full list'!$C$29:$Y$126,6,FALSE)</f>
        <v>Dev S</v>
      </c>
      <c r="D70" s="107">
        <f>VLOOKUP($A70,'[1]Full list'!$C$29:$Y$126,10,FALSE)</f>
        <v>1</v>
      </c>
      <c r="E70" s="117">
        <f>VLOOKUP($A70,'[1]Full list'!$C$29:$Y$126,16,FALSE)</f>
        <v>1</v>
      </c>
      <c r="F70" s="108">
        <f>VLOOKUP($A70,'[1]Full list'!$C$29:$Y$126,9,FALSE)</f>
        <v>28200</v>
      </c>
      <c r="G70" s="109">
        <f>VLOOKUP($A70,'[1]Full list'!$C$29:$Y$126,11,FALSE)</f>
        <v>0</v>
      </c>
      <c r="H70" s="110">
        <f>VLOOKUP($A70,'[1]Full list'!$C$29:$Y$126,13,FALSE)</f>
        <v>0</v>
      </c>
      <c r="I70" s="111">
        <f t="shared" si="5"/>
        <v>28200</v>
      </c>
      <c r="J70" s="118">
        <f>VLOOKUP($A70,'[1]Full list'!$C$29:$Y$126,18,FALSE)</f>
        <v>0</v>
      </c>
      <c r="K70" s="119">
        <f>VLOOKUP($A70,'[1]Full list'!$C$29:$Y$126,19,FALSE)</f>
        <v>0</v>
      </c>
      <c r="L70" s="120">
        <f>+'[1]Full list'!V68</f>
        <v>39574</v>
      </c>
      <c r="M70" s="121" t="str">
        <f>+'[1]Full list'!Y68</f>
        <v>No savings proposals put forward.</v>
      </c>
    </row>
    <row r="71" spans="1:13" ht="14.25" hidden="1">
      <c r="A71" s="105" t="str">
        <f>+'[1]Full list'!C69</f>
        <v>VM41-08</v>
      </c>
      <c r="B71" s="106" t="str">
        <f>VLOOKUP($A71,'[1]Full list'!$C$29:$Y$126,3,FALSE)</f>
        <v>Development Control Officer</v>
      </c>
      <c r="C71" s="106" t="str">
        <f>VLOOKUP($A71,'[1]Full list'!$C$29:$Y$126,6,FALSE)</f>
        <v>Dev S</v>
      </c>
      <c r="D71" s="107">
        <f>VLOOKUP($A71,'[1]Full list'!$C$29:$Y$126,10,FALSE)</f>
        <v>1</v>
      </c>
      <c r="E71" s="117">
        <f>VLOOKUP($A71,'[1]Full list'!$C$29:$Y$126,16,FALSE)</f>
        <v>1</v>
      </c>
      <c r="F71" s="108">
        <f>VLOOKUP($A71,'[1]Full list'!$C$29:$Y$126,9,FALSE)</f>
        <v>28400</v>
      </c>
      <c r="G71" s="109">
        <f>VLOOKUP($A71,'[1]Full list'!$C$29:$Y$126,11,FALSE)</f>
        <v>0</v>
      </c>
      <c r="H71" s="110">
        <f>VLOOKUP($A71,'[1]Full list'!$C$29:$Y$126,13,FALSE)</f>
        <v>0</v>
      </c>
      <c r="I71" s="111">
        <f t="shared" si="5"/>
        <v>28400</v>
      </c>
      <c r="J71" s="118">
        <f>VLOOKUP($A71,'[1]Full list'!$C$29:$Y$126,18,FALSE)</f>
        <v>0</v>
      </c>
      <c r="K71" s="119">
        <f>VLOOKUP($A71,'[1]Full list'!$C$29:$Y$126,19,FALSE)</f>
        <v>0</v>
      </c>
      <c r="L71" s="120">
        <f>+'[1]Full list'!V69</f>
        <v>39574</v>
      </c>
      <c r="M71" s="121" t="str">
        <f>+'[1]Full list'!Y69</f>
        <v>No savings proposals put forward.</v>
      </c>
    </row>
    <row r="72" spans="1:13" ht="28.5" hidden="1">
      <c r="A72" s="105" t="str">
        <f>+'[1]Full list'!C70</f>
        <v>VM42-08</v>
      </c>
      <c r="B72" s="106" t="str">
        <f>VLOOKUP($A72,'[1]Full list'!$C$29:$Y$126,3,FALSE)</f>
        <v>Asst. Planning  Officer - Year Out Student</v>
      </c>
      <c r="C72" s="106" t="str">
        <f>VLOOKUP($A72,'[1]Full list'!$C$29:$Y$126,6,FALSE)</f>
        <v>Dev S</v>
      </c>
      <c r="D72" s="107">
        <f>VLOOKUP($A72,'[1]Full list'!$C$29:$Y$126,10,FALSE)</f>
        <v>0</v>
      </c>
      <c r="E72" s="117">
        <f>VLOOKUP($A72,'[1]Full list'!$C$29:$Y$126,16,FALSE)</f>
        <v>0</v>
      </c>
      <c r="F72" s="108">
        <f>VLOOKUP($A72,'[1]Full list'!$C$29:$Y$126,9,FALSE)</f>
        <v>0</v>
      </c>
      <c r="G72" s="109">
        <f>VLOOKUP($A72,'[1]Full list'!$C$29:$Y$126,11,FALSE)</f>
        <v>0</v>
      </c>
      <c r="H72" s="110">
        <f>VLOOKUP($A72,'[1]Full list'!$C$29:$Y$126,13,FALSE)</f>
        <v>0</v>
      </c>
      <c r="I72" s="124"/>
      <c r="J72" s="118">
        <f>VLOOKUP($A72,'[1]Full list'!$C$29:$Y$126,18,FALSE)</f>
        <v>0</v>
      </c>
      <c r="K72" s="119">
        <f>VLOOKUP($A72,'[1]Full list'!$C$29:$Y$126,19,FALSE)</f>
        <v>0</v>
      </c>
      <c r="L72" s="120"/>
      <c r="M72" s="121" t="str">
        <f>+'[1]Full list'!Y70</f>
        <v>Form withdrawn - extension to contract so no need for VM form</v>
      </c>
    </row>
    <row r="73" spans="1:13" ht="14.25" hidden="1">
      <c r="A73" s="105" t="str">
        <f>+'[1]Full list'!C71</f>
        <v>VM43-08</v>
      </c>
      <c r="B73" s="106" t="str">
        <f>VLOOKUP($A73,'[1]Full list'!$C$29:$Y$126,3,FALSE)</f>
        <v>Planning Assistant (Bursary)</v>
      </c>
      <c r="C73" s="106" t="str">
        <f>VLOOKUP($A73,'[1]Full list'!$C$29:$Y$126,6,FALSE)</f>
        <v>Dev S</v>
      </c>
      <c r="D73" s="107">
        <f>VLOOKUP($A73,'[1]Full list'!$C$29:$Y$126,10,FALSE)</f>
        <v>0</v>
      </c>
      <c r="E73" s="117">
        <f>VLOOKUP($A73,'[1]Full list'!$C$29:$Y$126,16,FALSE)</f>
        <v>0</v>
      </c>
      <c r="F73" s="108">
        <f>VLOOKUP($A73,'[1]Full list'!$C$29:$Y$126,9,FALSE)</f>
        <v>0</v>
      </c>
      <c r="G73" s="109">
        <f>VLOOKUP($A73,'[1]Full list'!$C$29:$Y$126,11,FALSE)</f>
        <v>0</v>
      </c>
      <c r="H73" s="110">
        <f>VLOOKUP($A73,'[1]Full list'!$C$29:$Y$126,13,FALSE)</f>
        <v>0</v>
      </c>
      <c r="I73" s="111">
        <f aca="true" t="shared" si="6" ref="I73:I90">F73+G73+H73</f>
        <v>0</v>
      </c>
      <c r="J73" s="118">
        <f>VLOOKUP($A73,'[1]Full list'!$C$29:$Y$126,18,FALSE)</f>
        <v>0</v>
      </c>
      <c r="K73" s="119">
        <f>VLOOKUP($A73,'[1]Full list'!$C$29:$Y$126,19,FALSE)</f>
        <v>0</v>
      </c>
      <c r="L73" s="120">
        <f>+'[1]Full list'!V71</f>
        <v>39574</v>
      </c>
      <c r="M73" s="121" t="str">
        <f>+'[1]Full list'!Y71</f>
        <v>On hold pending grant funding</v>
      </c>
    </row>
    <row r="74" spans="1:13" ht="28.5" hidden="1">
      <c r="A74" s="105" t="str">
        <f>+'[1]Full list'!C72</f>
        <v>VM44-08</v>
      </c>
      <c r="B74" s="106" t="str">
        <f>VLOOKUP($A74,'[1]Full list'!$C$29:$Y$126,3,FALSE)</f>
        <v>Admin Assistant </v>
      </c>
      <c r="C74" s="106" t="str">
        <f>VLOOKUP($A74,'[1]Full list'!$C$29:$Y$126,6,FALSE)</f>
        <v>PPP</v>
      </c>
      <c r="D74" s="107">
        <f>VLOOKUP($A74,'[1]Full list'!$C$29:$Y$126,10,FALSE)</f>
        <v>1</v>
      </c>
      <c r="E74" s="117">
        <f>VLOOKUP($A74,'[1]Full list'!$C$29:$Y$126,16,FALSE)</f>
        <v>0</v>
      </c>
      <c r="F74" s="108">
        <f>VLOOKUP($A74,'[1]Full list'!$C$29:$Y$126,9,FALSE)</f>
        <v>20300</v>
      </c>
      <c r="G74" s="109">
        <f>VLOOKUP($A74,'[1]Full list'!$C$29:$Y$126,11,FALSE)</f>
        <v>0</v>
      </c>
      <c r="H74" s="110">
        <f>VLOOKUP($A74,'[1]Full list'!$C$29:$Y$126,13,FALSE)</f>
        <v>-20300</v>
      </c>
      <c r="I74" s="111">
        <f t="shared" si="6"/>
        <v>0</v>
      </c>
      <c r="J74" s="118">
        <f>VLOOKUP($A74,'[1]Full list'!$C$29:$Y$126,18,FALSE)</f>
        <v>0</v>
      </c>
      <c r="K74" s="119">
        <f>VLOOKUP($A74,'[1]Full list'!$C$29:$Y$126,19,FALSE)</f>
        <v>0</v>
      </c>
      <c r="L74" s="120">
        <f>+'[1]Full list'!V72</f>
        <v>39609</v>
      </c>
      <c r="M74" s="121" t="str">
        <f>+'[1]Full list'!Y72</f>
        <v>New post to be funded from reserves set aside for job evaluation</v>
      </c>
    </row>
    <row r="75" spans="1:13" ht="28.5" hidden="1">
      <c r="A75" s="105" t="str">
        <f>+'[1]Full list'!C73</f>
        <v>VM45-08</v>
      </c>
      <c r="B75" s="106" t="str">
        <f>VLOOKUP($A75,'[1]Full list'!$C$29:$Y$126,3,FALSE)</f>
        <v>Job Evaluator</v>
      </c>
      <c r="C75" s="106" t="str">
        <f>VLOOKUP($A75,'[1]Full list'!$C$29:$Y$126,6,FALSE)</f>
        <v>PPP</v>
      </c>
      <c r="D75" s="107">
        <f>VLOOKUP($A75,'[1]Full list'!$C$29:$Y$126,10,FALSE)</f>
        <v>1</v>
      </c>
      <c r="E75" s="117">
        <f>VLOOKUP($A75,'[1]Full list'!$C$29:$Y$126,16,FALSE)</f>
        <v>0</v>
      </c>
      <c r="F75" s="108">
        <f>VLOOKUP($A75,'[1]Full list'!$C$29:$Y$126,9,FALSE)</f>
        <v>28700</v>
      </c>
      <c r="G75" s="109">
        <f>VLOOKUP($A75,'[1]Full list'!$C$29:$Y$126,11,FALSE)</f>
        <v>0</v>
      </c>
      <c r="H75" s="110">
        <f>VLOOKUP($A75,'[1]Full list'!$C$29:$Y$126,13,FALSE)</f>
        <v>-28700</v>
      </c>
      <c r="I75" s="111">
        <f t="shared" si="6"/>
        <v>0</v>
      </c>
      <c r="J75" s="118">
        <f>VLOOKUP($A75,'[1]Full list'!$C$29:$Y$126,18,FALSE)</f>
        <v>0</v>
      </c>
      <c r="K75" s="119">
        <f>VLOOKUP($A75,'[1]Full list'!$C$29:$Y$126,19,FALSE)</f>
        <v>0</v>
      </c>
      <c r="L75" s="120">
        <f>+'[1]Full list'!V73</f>
        <v>39609</v>
      </c>
      <c r="M75" s="121" t="str">
        <f>+'[1]Full list'!Y73</f>
        <v>New post to be funded from reserves set aside for job evaluation</v>
      </c>
    </row>
    <row r="76" spans="1:13" ht="28.5" hidden="1">
      <c r="A76" s="105" t="str">
        <f>+'[1]Full list'!C74</f>
        <v>VM46-08</v>
      </c>
      <c r="B76" s="106" t="str">
        <f>VLOOKUP($A76,'[1]Full list'!$C$29:$Y$126,3,FALSE)</f>
        <v>Personnel Office (temp)</v>
      </c>
      <c r="C76" s="106" t="str">
        <f>VLOOKUP($A76,'[1]Full list'!$C$29:$Y$126,6,FALSE)</f>
        <v>PPP</v>
      </c>
      <c r="D76" s="107">
        <f>VLOOKUP($A76,'[1]Full list'!$C$29:$Y$126,10,FALSE)</f>
        <v>1</v>
      </c>
      <c r="E76" s="117">
        <f>VLOOKUP($A76,'[1]Full list'!$C$29:$Y$126,16,FALSE)</f>
        <v>0</v>
      </c>
      <c r="F76" s="108">
        <f>VLOOKUP($A76,'[1]Full list'!$C$29:$Y$126,9,FALSE)</f>
        <v>31900</v>
      </c>
      <c r="G76" s="109">
        <f>VLOOKUP($A76,'[1]Full list'!$C$29:$Y$126,11,FALSE)</f>
        <v>0</v>
      </c>
      <c r="H76" s="110">
        <f>VLOOKUP($A76,'[1]Full list'!$C$29:$Y$126,13,FALSE)</f>
        <v>-31900</v>
      </c>
      <c r="I76" s="111">
        <f t="shared" si="6"/>
        <v>0</v>
      </c>
      <c r="J76" s="118">
        <f>VLOOKUP($A76,'[1]Full list'!$C$29:$Y$126,18,FALSE)</f>
        <v>0</v>
      </c>
      <c r="K76" s="119">
        <f>VLOOKUP($A76,'[1]Full list'!$C$29:$Y$126,19,FALSE)</f>
        <v>0</v>
      </c>
      <c r="L76" s="120">
        <f>+'[1]Full list'!V74</f>
        <v>39609</v>
      </c>
      <c r="M76" s="121" t="str">
        <f>+'[1]Full list'!Y74</f>
        <v>New post to be funded from reserves set aside for job evaluation</v>
      </c>
    </row>
    <row r="77" spans="1:13" ht="28.5" hidden="1">
      <c r="A77" s="105" t="str">
        <f>+'[1]Full list'!C75</f>
        <v>VM47-08</v>
      </c>
      <c r="B77" s="106" t="str">
        <f>VLOOKUP($A77,'[1]Full list'!$C$29:$Y$126,3,FALSE)</f>
        <v>PWS Implementation Officer</v>
      </c>
      <c r="C77" s="106" t="str">
        <f>VLOOKUP($A77,'[1]Full list'!$C$29:$Y$126,6,FALSE)</f>
        <v>PPP</v>
      </c>
      <c r="D77" s="107">
        <f>VLOOKUP($A77,'[1]Full list'!$C$29:$Y$126,10,FALSE)</f>
        <v>1</v>
      </c>
      <c r="E77" s="117">
        <f>VLOOKUP($A77,'[1]Full list'!$C$29:$Y$126,16,FALSE)</f>
        <v>0</v>
      </c>
      <c r="F77" s="108">
        <f>VLOOKUP($A77,'[1]Full list'!$C$29:$Y$126,9,FALSE)</f>
        <v>31900</v>
      </c>
      <c r="G77" s="109">
        <f>VLOOKUP($A77,'[1]Full list'!$C$29:$Y$126,11,FALSE)</f>
        <v>0</v>
      </c>
      <c r="H77" s="110">
        <f>VLOOKUP($A77,'[1]Full list'!$C$29:$Y$126,13,FALSE)</f>
        <v>-31900</v>
      </c>
      <c r="I77" s="111">
        <f t="shared" si="6"/>
        <v>0</v>
      </c>
      <c r="J77" s="118">
        <f>VLOOKUP($A77,'[1]Full list'!$C$29:$Y$126,18,FALSE)</f>
        <v>0</v>
      </c>
      <c r="K77" s="119">
        <f>VLOOKUP($A77,'[1]Full list'!$C$29:$Y$126,19,FALSE)</f>
        <v>0</v>
      </c>
      <c r="L77" s="120">
        <f>+'[1]Full list'!V75</f>
        <v>39609</v>
      </c>
      <c r="M77" s="121" t="str">
        <f>+'[1]Full list'!Y75</f>
        <v>New post to be funded from reserves set aside for job evaluation</v>
      </c>
    </row>
    <row r="78" spans="1:13" ht="42.75" hidden="1">
      <c r="A78" s="105" t="str">
        <f>+'[1]Full list'!C76</f>
        <v>VM48-08</v>
      </c>
      <c r="B78" s="106" t="str">
        <f>VLOOKUP($A78,'[1]Full list'!$C$29:$Y$126,3,FALSE)</f>
        <v>Tourism Information Officer</v>
      </c>
      <c r="C78" s="106" t="str">
        <f>VLOOKUP($A78,'[1]Full list'!$C$29:$Y$126,6,FALSE)</f>
        <v>Dev S</v>
      </c>
      <c r="D78" s="107">
        <f>VLOOKUP($A78,'[1]Full list'!$C$29:$Y$126,10,FALSE)</f>
        <v>0.92</v>
      </c>
      <c r="E78" s="117">
        <f>VLOOKUP($A78,'[1]Full list'!$C$29:$Y$126,16,FALSE)</f>
        <v>0.92</v>
      </c>
      <c r="F78" s="108">
        <f>VLOOKUP($A78,'[1]Full list'!$C$29:$Y$126,9,FALSE)</f>
        <v>17100</v>
      </c>
      <c r="G78" s="109">
        <f>VLOOKUP($A78,'[1]Full list'!$C$29:$Y$126,11,FALSE)</f>
        <v>0</v>
      </c>
      <c r="H78" s="110">
        <f>VLOOKUP($A78,'[1]Full list'!$C$29:$Y$126,13,FALSE)</f>
        <v>0</v>
      </c>
      <c r="I78" s="111">
        <f t="shared" si="6"/>
        <v>17100</v>
      </c>
      <c r="J78" s="118" t="str">
        <f>VLOOKUP($A78,'[1]Full list'!$C$29:$Y$126,18,FALSE)</f>
        <v>-</v>
      </c>
      <c r="K78" s="119" t="str">
        <f>VLOOKUP($A78,'[1]Full list'!$C$29:$Y$126,19,FALSE)</f>
        <v>-</v>
      </c>
      <c r="L78" s="120"/>
      <c r="M78" s="121" t="str">
        <f>+'[1]Full list'!Y76</f>
        <v>Savings of £9,500 in 08/09, full year effect of £17,100 but savings to be set against Tourism Review reduction </v>
      </c>
    </row>
    <row r="79" spans="1:13" ht="14.25" hidden="1">
      <c r="A79" s="105" t="str">
        <f>+'[1]Full list'!C77</f>
        <v>VM49-08</v>
      </c>
      <c r="B79" s="106" t="str">
        <f>VLOOKUP($A79,'[1]Full list'!$C$29:$Y$126,3,FALSE)</f>
        <v>Administrative Assistant</v>
      </c>
      <c r="C79" s="106" t="str">
        <f>VLOOKUP($A79,'[1]Full list'!$C$29:$Y$126,6,FALSE)</f>
        <v>Comm S</v>
      </c>
      <c r="D79" s="107">
        <f>VLOOKUP($A79,'[1]Full list'!$C$29:$Y$126,10,FALSE)</f>
        <v>1</v>
      </c>
      <c r="E79" s="117">
        <f>VLOOKUP($A79,'[1]Full list'!$C$29:$Y$126,16,FALSE)</f>
        <v>1</v>
      </c>
      <c r="F79" s="108">
        <f>VLOOKUP($A79,'[1]Full list'!$C$29:$Y$126,9,FALSE)</f>
        <v>17900</v>
      </c>
      <c r="G79" s="109">
        <f>VLOOKUP($A79,'[1]Full list'!$C$29:$Y$126,11,FALSE)</f>
        <v>0</v>
      </c>
      <c r="H79" s="110">
        <f>VLOOKUP($A79,'[1]Full list'!$C$29:$Y$126,13,FALSE)</f>
        <v>0</v>
      </c>
      <c r="I79" s="111">
        <f t="shared" si="6"/>
        <v>17900</v>
      </c>
      <c r="J79" s="118">
        <f>VLOOKUP($A79,'[1]Full list'!$C$29:$Y$126,18,FALSE)</f>
        <v>0</v>
      </c>
      <c r="K79" s="119">
        <f>VLOOKUP($A79,'[1]Full list'!$C$29:$Y$126,19,FALSE)</f>
        <v>0</v>
      </c>
      <c r="L79" s="120">
        <f>+'[1]Full list'!V77</f>
        <v>39679</v>
      </c>
      <c r="M79" s="121" t="str">
        <f>+'[1]Full list'!Y77</f>
        <v>No savings proposals put forward.</v>
      </c>
    </row>
    <row r="80" spans="1:13" ht="28.5" hidden="1">
      <c r="A80" s="105" t="str">
        <f>+'[1]Full list'!C85</f>
        <v>VM57-08</v>
      </c>
      <c r="B80" s="106" t="str">
        <f>VLOOKUP($A80,'[1]Full list'!$C$29:$Y$126,3,FALSE)</f>
        <v>Temp Admin Assistant</v>
      </c>
      <c r="C80" s="106" t="str">
        <f>VLOOKUP($A80,'[1]Full list'!$C$29:$Y$126,6,FALSE)</f>
        <v>PPP</v>
      </c>
      <c r="D80" s="107">
        <f>VLOOKUP($A80,'[1]Full list'!$C$29:$Y$126,10,FALSE)</f>
        <v>0</v>
      </c>
      <c r="E80" s="117">
        <f>VLOOKUP($A80,'[1]Full list'!$C$29:$Y$126,16,FALSE)</f>
        <v>0</v>
      </c>
      <c r="F80" s="108">
        <f>VLOOKUP($A80,'[1]Full list'!$C$29:$Y$126,9,FALSE)</f>
        <v>0</v>
      </c>
      <c r="G80" s="109">
        <f>VLOOKUP($A80,'[1]Full list'!$C$29:$Y$126,11,FALSE)</f>
        <v>0</v>
      </c>
      <c r="H80" s="110">
        <f>VLOOKUP($A80,'[1]Full list'!$C$29:$Y$126,13,FALSE)</f>
        <v>0</v>
      </c>
      <c r="I80" s="111">
        <f t="shared" si="6"/>
        <v>0</v>
      </c>
      <c r="J80" s="118">
        <f>VLOOKUP($A80,'[1]Full list'!$C$29:$Y$126,18,FALSE)</f>
        <v>0</v>
      </c>
      <c r="K80" s="119">
        <f>VLOOKUP($A80,'[1]Full list'!$C$29:$Y$126,19,FALSE)</f>
        <v>0</v>
      </c>
      <c r="L80" s="120"/>
      <c r="M80" s="121" t="str">
        <f>+'[1]Full list'!Y85</f>
        <v>Agreed by Staffing Forum - advised no need for VM.</v>
      </c>
    </row>
    <row r="81" spans="1:13" ht="28.5" hidden="1">
      <c r="A81" s="105" t="str">
        <f>+'[1]Full list'!C86</f>
        <v>VM58-08</v>
      </c>
      <c r="B81" s="106" t="str">
        <f>VLOOKUP($A81,'[1]Full list'!$C$29:$Y$126,3,FALSE)</f>
        <v>Secretarial Assistant</v>
      </c>
      <c r="C81" s="106" t="str">
        <f>VLOOKUP($A81,'[1]Full list'!$C$29:$Y$126,6,FALSE)</f>
        <v>PPP</v>
      </c>
      <c r="D81" s="107">
        <f>VLOOKUP($A81,'[1]Full list'!$C$29:$Y$126,10,FALSE)</f>
        <v>0</v>
      </c>
      <c r="E81" s="117">
        <f>VLOOKUP($A81,'[1]Full list'!$C$29:$Y$126,16,FALSE)</f>
        <v>0</v>
      </c>
      <c r="F81" s="108">
        <f>VLOOKUP($A81,'[1]Full list'!$C$29:$Y$126,9,FALSE)</f>
        <v>0</v>
      </c>
      <c r="G81" s="109">
        <f>VLOOKUP($A81,'[1]Full list'!$C$29:$Y$126,11,FALSE)</f>
        <v>0</v>
      </c>
      <c r="H81" s="110">
        <f>VLOOKUP($A81,'[1]Full list'!$C$29:$Y$126,13,FALSE)</f>
        <v>0</v>
      </c>
      <c r="I81" s="111">
        <f t="shared" si="6"/>
        <v>0</v>
      </c>
      <c r="J81" s="118">
        <f>VLOOKUP($A81,'[1]Full list'!$C$29:$Y$126,18,FALSE)</f>
        <v>0</v>
      </c>
      <c r="K81" s="119">
        <f>VLOOKUP($A81,'[1]Full list'!$C$29:$Y$126,19,FALSE)</f>
        <v>0</v>
      </c>
      <c r="L81" s="120"/>
      <c r="M81" s="121" t="str">
        <f>+'[1]Full list'!Y86</f>
        <v>Agreed by Staffing Forum - advised no need for VM.</v>
      </c>
    </row>
    <row r="82" spans="1:13" ht="28.5" hidden="1">
      <c r="A82" s="105" t="str">
        <f>+'[1]Full list'!C87</f>
        <v>VM59-08</v>
      </c>
      <c r="B82" s="106" t="str">
        <f>VLOOKUP($A82,'[1]Full list'!$C$29:$Y$126,3,FALSE)</f>
        <v>Programme Manager</v>
      </c>
      <c r="C82" s="106" t="str">
        <f>VLOOKUP($A82,'[1]Full list'!$C$29:$Y$126,6,FALSE)</f>
        <v>PPP</v>
      </c>
      <c r="D82" s="107">
        <f>VLOOKUP($A82,'[1]Full list'!$C$29:$Y$126,10,FALSE)</f>
        <v>0</v>
      </c>
      <c r="E82" s="117">
        <f>VLOOKUP($A82,'[1]Full list'!$C$29:$Y$126,16,FALSE)</f>
        <v>0</v>
      </c>
      <c r="F82" s="108">
        <f>VLOOKUP($A82,'[1]Full list'!$C$29:$Y$126,9,FALSE)</f>
        <v>0</v>
      </c>
      <c r="G82" s="109">
        <f>VLOOKUP($A82,'[1]Full list'!$C$29:$Y$126,11,FALSE)</f>
        <v>0</v>
      </c>
      <c r="H82" s="110">
        <f>VLOOKUP($A82,'[1]Full list'!$C$29:$Y$126,13,FALSE)</f>
        <v>0</v>
      </c>
      <c r="I82" s="111">
        <f t="shared" si="6"/>
        <v>0</v>
      </c>
      <c r="J82" s="118">
        <f>VLOOKUP($A82,'[1]Full list'!$C$29:$Y$126,18,FALSE)</f>
        <v>0</v>
      </c>
      <c r="K82" s="119">
        <f>VLOOKUP($A82,'[1]Full list'!$C$29:$Y$126,19,FALSE)</f>
        <v>0</v>
      </c>
      <c r="L82" s="120"/>
      <c r="M82" s="121" t="str">
        <f>+'[1]Full list'!Y87</f>
        <v>Agreed by Staffing Forum - advised no need for VM.</v>
      </c>
    </row>
    <row r="83" spans="1:13" ht="14.25" hidden="1">
      <c r="A83" s="105" t="str">
        <f>+'[1]Full list'!C88</f>
        <v>VM60-08</v>
      </c>
      <c r="B83" s="106" t="str">
        <f>VLOOKUP($A83,'[1]Full list'!$C$29:$Y$126,3,FALSE)</f>
        <v>Cleaner - Tullie House</v>
      </c>
      <c r="C83" s="106" t="str">
        <f>VLOOKUP($A83,'[1]Full list'!$C$29:$Y$126,6,FALSE)</f>
        <v>Comm S</v>
      </c>
      <c r="D83" s="107">
        <f>VLOOKUP($A83,'[1]Full list'!$C$29:$Y$126,10,FALSE)</f>
        <v>0</v>
      </c>
      <c r="E83" s="117">
        <f>VLOOKUP($A83,'[1]Full list'!$C$29:$Y$126,16,FALSE)</f>
        <v>0</v>
      </c>
      <c r="F83" s="108">
        <f>VLOOKUP($A83,'[1]Full list'!$C$29:$Y$126,9,FALSE)</f>
        <v>0</v>
      </c>
      <c r="G83" s="109">
        <f>VLOOKUP($A83,'[1]Full list'!$C$29:$Y$126,11,FALSE)</f>
        <v>0</v>
      </c>
      <c r="H83" s="110">
        <f>VLOOKUP($A83,'[1]Full list'!$C$29:$Y$126,13,FALSE)</f>
        <v>0</v>
      </c>
      <c r="I83" s="111">
        <f t="shared" si="6"/>
        <v>0</v>
      </c>
      <c r="J83" s="118">
        <f>VLOOKUP($A83,'[1]Full list'!$C$29:$Y$126,18,FALSE)</f>
        <v>0</v>
      </c>
      <c r="K83" s="119">
        <f>VLOOKUP($A83,'[1]Full list'!$C$29:$Y$126,19,FALSE)</f>
        <v>0</v>
      </c>
      <c r="L83" s="120"/>
      <c r="M83" s="121" t="str">
        <f>+'[1]Full list'!Y88</f>
        <v>No savings proposals put forward.</v>
      </c>
    </row>
    <row r="84" spans="1:13" ht="14.25" hidden="1">
      <c r="A84" s="105" t="str">
        <f>+'[1]Full list'!C89</f>
        <v>VM61-08</v>
      </c>
      <c r="B84" s="106" t="str">
        <f>VLOOKUP($A84,'[1]Full list'!$C$29:$Y$126,3,FALSE)</f>
        <v>Cleaner - Bousteads Grassing</v>
      </c>
      <c r="C84" s="106" t="str">
        <f>VLOOKUP($A84,'[1]Full list'!$C$29:$Y$126,6,FALSE)</f>
        <v>Comm S</v>
      </c>
      <c r="D84" s="107">
        <f>VLOOKUP($A84,'[1]Full list'!$C$29:$Y$126,10,FALSE)</f>
        <v>0</v>
      </c>
      <c r="E84" s="117">
        <f>VLOOKUP($A84,'[1]Full list'!$C$29:$Y$126,16,FALSE)</f>
        <v>0</v>
      </c>
      <c r="F84" s="108">
        <f>VLOOKUP($A84,'[1]Full list'!$C$29:$Y$126,9,FALSE)</f>
        <v>0</v>
      </c>
      <c r="G84" s="109">
        <f>VLOOKUP($A84,'[1]Full list'!$C$29:$Y$126,11,FALSE)</f>
        <v>0</v>
      </c>
      <c r="H84" s="110">
        <f>VLOOKUP($A84,'[1]Full list'!$C$29:$Y$126,13,FALSE)</f>
        <v>0</v>
      </c>
      <c r="I84" s="111">
        <f t="shared" si="6"/>
        <v>0</v>
      </c>
      <c r="J84" s="118">
        <f>VLOOKUP($A84,'[1]Full list'!$C$29:$Y$126,18,FALSE)</f>
        <v>0</v>
      </c>
      <c r="K84" s="119">
        <f>VLOOKUP($A84,'[1]Full list'!$C$29:$Y$126,19,FALSE)</f>
        <v>0</v>
      </c>
      <c r="L84" s="120"/>
      <c r="M84" s="121" t="str">
        <f>+'[1]Full list'!Y89</f>
        <v>No savings proposals put forward.</v>
      </c>
    </row>
    <row r="85" spans="1:13" ht="28.5" hidden="1">
      <c r="A85" s="105" t="str">
        <f>+'[1]Full list'!C91</f>
        <v>VM63-08</v>
      </c>
      <c r="B85" s="106" t="str">
        <f>VLOOKUP($A85,'[1]Full list'!$C$29:$Y$126,3,FALSE)</f>
        <v>Trainee Revenues Officer</v>
      </c>
      <c r="C85" s="106" t="str">
        <f>VLOOKUP($A85,'[1]Full list'!$C$29:$Y$126,6,FALSE)</f>
        <v>Comm S</v>
      </c>
      <c r="D85" s="107">
        <f>VLOOKUP($A85,'[1]Full list'!$C$29:$Y$126,10,FALSE)</f>
        <v>1</v>
      </c>
      <c r="E85" s="117">
        <f>VLOOKUP($A85,'[1]Full list'!$C$29:$Y$126,16,FALSE)</f>
        <v>1</v>
      </c>
      <c r="F85" s="108">
        <f>VLOOKUP($A85,'[1]Full list'!$C$29:$Y$126,9,FALSE)</f>
        <v>18800</v>
      </c>
      <c r="G85" s="109">
        <f>VLOOKUP($A85,'[1]Full list'!$C$29:$Y$126,11,FALSE)</f>
        <v>0</v>
      </c>
      <c r="H85" s="110">
        <f>VLOOKUP($A85,'[1]Full list'!$C$29:$Y$126,13,FALSE)</f>
        <v>0</v>
      </c>
      <c r="I85" s="111">
        <f t="shared" si="6"/>
        <v>18800</v>
      </c>
      <c r="J85" s="118">
        <f>VLOOKUP($A85,'[1]Full list'!$C$29:$Y$126,18,FALSE)</f>
        <v>0</v>
      </c>
      <c r="K85" s="119">
        <f>VLOOKUP($A85,'[1]Full list'!$C$29:$Y$126,19,FALSE)</f>
        <v>0</v>
      </c>
      <c r="L85" s="120"/>
      <c r="M85" s="121" t="str">
        <f>+'[1]Full list'!Y91</f>
        <v>Agreed subject to temporsry appointment only until March 09</v>
      </c>
    </row>
    <row r="86" spans="1:13" ht="14.25" hidden="1">
      <c r="A86" s="105" t="str">
        <f>+'[1]Full list'!C92</f>
        <v>VM64-08</v>
      </c>
      <c r="B86" s="106" t="str">
        <f>VLOOKUP($A86,'[1]Full list'!$C$29:$Y$126,3,FALSE)</f>
        <v>Group Accountant</v>
      </c>
      <c r="C86" s="106" t="str">
        <f>VLOOKUP($A86,'[1]Full list'!$C$29:$Y$126,6,FALSE)</f>
        <v>Corp S</v>
      </c>
      <c r="D86" s="107">
        <f>VLOOKUP($A86,'[1]Full list'!$C$29:$Y$126,10,FALSE)</f>
        <v>1</v>
      </c>
      <c r="E86" s="117">
        <f>VLOOKUP($A86,'[1]Full list'!$C$29:$Y$126,16,FALSE)</f>
        <v>1</v>
      </c>
      <c r="F86" s="108">
        <f>VLOOKUP($A86,'[1]Full list'!$C$29:$Y$126,9,FALSE)</f>
        <v>41100</v>
      </c>
      <c r="G86" s="109">
        <f>VLOOKUP($A86,'[1]Full list'!$C$29:$Y$126,11,FALSE)</f>
        <v>0</v>
      </c>
      <c r="H86" s="110">
        <f>VLOOKUP($A86,'[1]Full list'!$C$29:$Y$126,13,FALSE)</f>
        <v>0</v>
      </c>
      <c r="I86" s="111">
        <f t="shared" si="6"/>
        <v>41100</v>
      </c>
      <c r="J86" s="118">
        <f>VLOOKUP($A86,'[1]Full list'!$C$29:$Y$126,18,FALSE)</f>
        <v>0</v>
      </c>
      <c r="K86" s="119">
        <f>VLOOKUP($A86,'[1]Full list'!$C$29:$Y$126,19,FALSE)</f>
        <v>0</v>
      </c>
      <c r="L86" s="120">
        <f>+'[1]Full list'!V92</f>
        <v>39720</v>
      </c>
      <c r="M86" s="121" t="str">
        <f>+'[1]Full list'!Y92</f>
        <v>No savings proposals put forward.</v>
      </c>
    </row>
    <row r="87" spans="1:13" ht="14.25" hidden="1">
      <c r="A87" s="105" t="str">
        <f>+'[1]Full list'!C93</f>
        <v>VM65-08</v>
      </c>
      <c r="B87" s="106" t="str">
        <f>VLOOKUP($A87,'[1]Full list'!$C$29:$Y$126,3,FALSE)</f>
        <v>Curatorial Assistant</v>
      </c>
      <c r="C87" s="106" t="str">
        <f>VLOOKUP($A87,'[1]Full list'!$C$29:$Y$126,6,FALSE)</f>
        <v>Comm S</v>
      </c>
      <c r="D87" s="107">
        <f>VLOOKUP($A87,'[1]Full list'!$C$29:$Y$126,10,FALSE)</f>
        <v>0</v>
      </c>
      <c r="E87" s="117">
        <f>VLOOKUP($A87,'[1]Full list'!$C$29:$Y$126,16,FALSE)</f>
        <v>0</v>
      </c>
      <c r="F87" s="108">
        <f>VLOOKUP($A87,'[1]Full list'!$C$29:$Y$126,9,FALSE)</f>
        <v>0</v>
      </c>
      <c r="G87" s="109">
        <f>VLOOKUP($A87,'[1]Full list'!$C$29:$Y$126,11,FALSE)</f>
        <v>0</v>
      </c>
      <c r="H87" s="110">
        <f>VLOOKUP($A87,'[1]Full list'!$C$29:$Y$126,13,FALSE)</f>
        <v>0</v>
      </c>
      <c r="I87" s="111">
        <f t="shared" si="6"/>
        <v>0</v>
      </c>
      <c r="J87" s="118">
        <f>VLOOKUP($A87,'[1]Full list'!$C$29:$Y$126,18,FALSE)</f>
        <v>0</v>
      </c>
      <c r="K87" s="119">
        <f>VLOOKUP($A87,'[1]Full list'!$C$29:$Y$126,19,FALSE)</f>
        <v>0</v>
      </c>
      <c r="L87" s="120"/>
      <c r="M87" s="121" t="str">
        <f>+'[1]Full list'!Y93</f>
        <v>Approved - JC Secondment</v>
      </c>
    </row>
    <row r="88" spans="1:13" ht="28.5" hidden="1">
      <c r="A88" s="105" t="str">
        <f>+'[1]Full list'!C94</f>
        <v>VM66-08</v>
      </c>
      <c r="B88" s="106" t="str">
        <f>VLOOKUP($A88,'[1]Full list'!$C$29:$Y$126,3,FALSE)</f>
        <v>Audience Development Manager</v>
      </c>
      <c r="C88" s="106" t="str">
        <f>VLOOKUP($A88,'[1]Full list'!$C$29:$Y$126,6,FALSE)</f>
        <v>Comm S</v>
      </c>
      <c r="D88" s="107">
        <f>VLOOKUP($A88,'[1]Full list'!$C$29:$Y$126,10,FALSE)</f>
        <v>0.5</v>
      </c>
      <c r="E88" s="117">
        <f>VLOOKUP($A88,'[1]Full list'!$C$29:$Y$126,16,FALSE)</f>
        <v>0.5</v>
      </c>
      <c r="F88" s="108">
        <f>VLOOKUP($A88,'[1]Full list'!$C$29:$Y$126,9,FALSE)</f>
        <v>15900</v>
      </c>
      <c r="G88" s="109">
        <f>VLOOKUP($A88,'[1]Full list'!$C$29:$Y$126,11,FALSE)</f>
        <v>0</v>
      </c>
      <c r="H88" s="110">
        <f>VLOOKUP($A88,'[1]Full list'!$C$29:$Y$126,13,FALSE)</f>
        <v>0</v>
      </c>
      <c r="I88" s="111">
        <f t="shared" si="6"/>
        <v>15900</v>
      </c>
      <c r="J88" s="118">
        <f>VLOOKUP($A88,'[1]Full list'!$C$29:$Y$126,18,FALSE)</f>
        <v>0</v>
      </c>
      <c r="K88" s="119">
        <f>VLOOKUP($A88,'[1]Full list'!$C$29:$Y$126,19,FALSE)</f>
        <v>0</v>
      </c>
      <c r="L88" s="120"/>
      <c r="M88" s="121" t="str">
        <f>+'[1]Full list'!Y94</f>
        <v>No savings proposals put forward.</v>
      </c>
    </row>
    <row r="89" spans="1:13" ht="42.75" hidden="1">
      <c r="A89" s="105" t="str">
        <f>+'[1]Full list'!C95</f>
        <v>VM67-08</v>
      </c>
      <c r="B89" s="106" t="str">
        <f>VLOOKUP($A89,'[1]Full list'!$C$29:$Y$126,3,FALSE)</f>
        <v>Policy &amp; Performance Officer</v>
      </c>
      <c r="C89" s="106" t="str">
        <f>VLOOKUP($A89,'[1]Full list'!$C$29:$Y$126,6,FALSE)</f>
        <v>PPP</v>
      </c>
      <c r="D89" s="107">
        <f>VLOOKUP($A89,'[1]Full list'!$C$29:$Y$126,10,FALSE)</f>
        <v>1</v>
      </c>
      <c r="E89" s="117">
        <f>VLOOKUP($A89,'[1]Full list'!$C$29:$Y$126,16,FALSE)</f>
        <v>1</v>
      </c>
      <c r="F89" s="108">
        <f>VLOOKUP($A89,'[1]Full list'!$C$29:$Y$126,9,FALSE)</f>
        <v>37000</v>
      </c>
      <c r="G89" s="109">
        <f>VLOOKUP($A89,'[1]Full list'!$C$29:$Y$126,11,FALSE)</f>
        <v>0</v>
      </c>
      <c r="H89" s="110">
        <f>VLOOKUP($A89,'[1]Full list'!$C$29:$Y$126,13,FALSE)</f>
        <v>0</v>
      </c>
      <c r="I89" s="111">
        <f t="shared" si="6"/>
        <v>37000</v>
      </c>
      <c r="J89" s="118">
        <f>VLOOKUP($A89,'[1]Full list'!$C$29:$Y$126,18,FALSE)</f>
        <v>0</v>
      </c>
      <c r="K89" s="119">
        <f>VLOOKUP($A89,'[1]Full list'!$C$29:$Y$126,19,FALSE)</f>
        <v>0</v>
      </c>
      <c r="L89" s="120"/>
      <c r="M89" s="121" t="str">
        <f>+'[1]Full list'!Y95</f>
        <v>Internal restructure not possible &amp; no savings put forward. To recruit replacement.</v>
      </c>
    </row>
    <row r="90" spans="1:13" ht="57" hidden="1">
      <c r="A90" s="105" t="str">
        <f>+'[1]Full list'!C97</f>
        <v>VM69-08</v>
      </c>
      <c r="B90" s="106" t="str">
        <f>VLOOKUP($A90,'[1]Full list'!$C$29:$Y$126,3,FALSE)</f>
        <v>Assistant Engineer</v>
      </c>
      <c r="C90" s="106" t="str">
        <f>VLOOKUP($A90,'[1]Full list'!$C$29:$Y$126,6,FALSE)</f>
        <v>Comm S</v>
      </c>
      <c r="D90" s="107">
        <f>VLOOKUP($A90,'[1]Full list'!$C$29:$Y$126,10,FALSE)</f>
        <v>1</v>
      </c>
      <c r="E90" s="117">
        <f>VLOOKUP($A90,'[1]Full list'!$C$29:$Y$126,16,FALSE)</f>
        <v>1</v>
      </c>
      <c r="F90" s="108">
        <f>VLOOKUP($A90,'[1]Full list'!$C$29:$Y$126,9,FALSE)</f>
        <v>27200</v>
      </c>
      <c r="G90" s="109">
        <f>VLOOKUP($A90,'[1]Full list'!$C$29:$Y$126,11,FALSE)</f>
        <v>0</v>
      </c>
      <c r="H90" s="110">
        <f>VLOOKUP($A90,'[1]Full list'!$C$29:$Y$126,13,FALSE)</f>
        <v>0</v>
      </c>
      <c r="I90" s="111">
        <f t="shared" si="6"/>
        <v>27200</v>
      </c>
      <c r="J90" s="118">
        <f>VLOOKUP($A90,'[1]Full list'!$C$29:$Y$126,18,FALSE)</f>
        <v>21200</v>
      </c>
      <c r="K90" s="125">
        <f>VLOOKUP($A90,'[1]Full list'!$C$29:$Y$126,19,FALSE)</f>
        <v>1</v>
      </c>
      <c r="L90" s="120">
        <f>+'[1]Full list'!V97</f>
        <v>39672</v>
      </c>
      <c r="M90" s="121" t="str">
        <f>+'[1]Full list'!Y97</f>
        <v>Engineer's post deleted but £6k of 2008/09 saving (£27,200) used to extend temp Support Asst post to Mar 09</v>
      </c>
    </row>
    <row r="91" spans="1:13" ht="28.5" hidden="1">
      <c r="A91" s="105" t="str">
        <f>+'[1]Full list'!C100</f>
        <v>VM72-08</v>
      </c>
      <c r="B91" s="106" t="str">
        <f>VLOOKUP($A91,'[1]Full list'!$C$29:$Y$126,3,FALSE)</f>
        <v>Outreach Youth Worker</v>
      </c>
      <c r="C91" s="106" t="str">
        <f>VLOOKUP($A91,'[1]Full list'!$C$29:$Y$126,6,FALSE)</f>
        <v>Comm S</v>
      </c>
      <c r="D91" s="107">
        <f>VLOOKUP($A91,'[1]Full list'!$C$29:$Y$126,10,FALSE)</f>
        <v>0.73</v>
      </c>
      <c r="E91" s="117">
        <f>VLOOKUP($A91,'[1]Full list'!$C$29:$Y$126,16,FALSE)</f>
        <v>0</v>
      </c>
      <c r="F91" s="108">
        <f>VLOOKUP($A91,'[1]Full list'!$C$29:$Y$126,9,FALSE)</f>
        <v>0</v>
      </c>
      <c r="G91" s="109">
        <f>VLOOKUP($A91,'[1]Full list'!$C$29:$Y$126,11,FALSE)</f>
        <v>0</v>
      </c>
      <c r="H91" s="110">
        <f>VLOOKUP($A91,'[1]Full list'!$C$29:$Y$126,13,FALSE)</f>
        <v>0</v>
      </c>
      <c r="I91" s="111">
        <f aca="true" t="shared" si="7" ref="I91:I96">F91+G91+H91</f>
        <v>0</v>
      </c>
      <c r="J91" s="118">
        <f>VLOOKUP($A91,'[1]Full list'!$C$29:$Y$126,18,FALSE)</f>
        <v>0</v>
      </c>
      <c r="K91" s="125">
        <f>VLOOKUP($A91,'[1]Full list'!$C$29:$Y$126,19,FALSE)</f>
        <v>0</v>
      </c>
      <c r="L91" s="120" t="str">
        <f>+'[1]Full list'!V100</f>
        <v>-</v>
      </c>
      <c r="M91" s="121" t="str">
        <f>+'[1]Full list'!Y100</f>
        <v>Externally funded by County Council until March 2009</v>
      </c>
    </row>
    <row r="92" spans="1:13" ht="42.75" hidden="1">
      <c r="A92" s="105" t="str">
        <f>+'[1]Full list'!C101</f>
        <v>VM73-08</v>
      </c>
      <c r="B92" s="106" t="str">
        <f>VLOOKUP($A92,'[1]Full list'!$C$29:$Y$126,3,FALSE)</f>
        <v>Caseworker</v>
      </c>
      <c r="C92" s="106" t="str">
        <f>VLOOKUP($A92,'[1]Full list'!$C$29:$Y$126,6,FALSE)</f>
        <v>Dev S</v>
      </c>
      <c r="D92" s="107">
        <f>VLOOKUP($A92,'[1]Full list'!$C$29:$Y$126,10,FALSE)</f>
        <v>0.8</v>
      </c>
      <c r="E92" s="117">
        <f>VLOOKUP($A92,'[1]Full list'!$C$29:$Y$126,16,FALSE)</f>
        <v>0.4</v>
      </c>
      <c r="F92" s="108">
        <f>VLOOKUP($A92,'[1]Full list'!$C$29:$Y$126,9,FALSE)</f>
        <v>14300</v>
      </c>
      <c r="G92" s="109">
        <f>VLOOKUP($A92,'[1]Full list'!$C$29:$Y$126,11,FALSE)</f>
        <v>-7150</v>
      </c>
      <c r="H92" s="110">
        <f>VLOOKUP($A92,'[1]Full list'!$C$29:$Y$126,13,FALSE)</f>
        <v>0</v>
      </c>
      <c r="I92" s="111">
        <f t="shared" si="7"/>
        <v>7150</v>
      </c>
      <c r="J92" s="118">
        <f>VLOOKUP($A92,'[1]Full list'!$C$29:$Y$126,18,FALSE)</f>
        <v>0</v>
      </c>
      <c r="K92" s="125">
        <f>VLOOKUP($A92,'[1]Full list'!$C$29:$Y$126,19,FALSE)</f>
        <v>0</v>
      </c>
      <c r="L92" s="120">
        <f>+'[1]Full list'!V101</f>
        <v>39707</v>
      </c>
      <c r="M92" s="121" t="str">
        <f>+'[1]Full list'!Y101</f>
        <v>Agreed to recruit post for six months.  Matched by grant from Cumbria County Council</v>
      </c>
    </row>
    <row r="93" spans="1:13" ht="14.25" hidden="1">
      <c r="A93" s="105" t="str">
        <f>+'[1]Full list'!C102</f>
        <v>VM74-08</v>
      </c>
      <c r="B93" s="106" t="str">
        <f>VLOOKUP($A93,'[1]Full list'!$C$29:$Y$126,3,FALSE)</f>
        <v>Cleaner (T House)</v>
      </c>
      <c r="C93" s="106" t="str">
        <f>VLOOKUP($A93,'[1]Full list'!$C$29:$Y$126,6,FALSE)</f>
        <v>Comm S</v>
      </c>
      <c r="D93" s="107">
        <f>VLOOKUP($A93,'[1]Full list'!$C$29:$Y$126,10,FALSE)</f>
        <v>0.3</v>
      </c>
      <c r="E93" s="117">
        <f>VLOOKUP($A93,'[1]Full list'!$C$29:$Y$126,16,FALSE)</f>
        <v>0.3</v>
      </c>
      <c r="F93" s="108">
        <f>VLOOKUP($A93,'[1]Full list'!$C$29:$Y$126,9,FALSE)</f>
        <v>4200</v>
      </c>
      <c r="G93" s="109">
        <f>VLOOKUP($A93,'[1]Full list'!$C$29:$Y$126,11,FALSE)</f>
        <v>0</v>
      </c>
      <c r="H93" s="110">
        <f>VLOOKUP($A93,'[1]Full list'!$C$29:$Y$126,13,FALSE)</f>
        <v>0</v>
      </c>
      <c r="I93" s="111">
        <f t="shared" si="7"/>
        <v>4200</v>
      </c>
      <c r="J93" s="118">
        <f>VLOOKUP($A93,'[1]Full list'!$C$29:$Y$126,18,FALSE)</f>
        <v>0</v>
      </c>
      <c r="K93" s="125">
        <f>VLOOKUP($A93,'[1]Full list'!$C$29:$Y$126,19,FALSE)</f>
        <v>0</v>
      </c>
      <c r="L93" s="120">
        <f>+'[1]Full list'!V102</f>
        <v>39777</v>
      </c>
      <c r="M93" s="121" t="str">
        <f>+'[1]Full list'!Y102</f>
        <v>Agreed to fill post (25/11/08)</v>
      </c>
    </row>
    <row r="94" spans="1:13" ht="14.25" hidden="1">
      <c r="A94" s="105" t="str">
        <f>+'[1]Full list'!C104</f>
        <v>VM76-08</v>
      </c>
      <c r="B94" s="106" t="str">
        <f>VLOOKUP($A94,'[1]Full list'!$C$29:$Y$126,3,FALSE)</f>
        <v>Personnel Officer</v>
      </c>
      <c r="C94" s="106" t="str">
        <f>VLOOKUP($A94,'[1]Full list'!$C$29:$Y$126,6,FALSE)</f>
        <v>PPP</v>
      </c>
      <c r="D94" s="107">
        <f>VLOOKUP($A94,'[1]Full list'!$C$29:$Y$126,10,FALSE)</f>
        <v>1</v>
      </c>
      <c r="E94" s="117">
        <f>VLOOKUP($A94,'[1]Full list'!$C$29:$Y$126,16,FALSE)</f>
        <v>1</v>
      </c>
      <c r="F94" s="108">
        <f>VLOOKUP($A94,'[1]Full list'!$C$29:$Y$126,9,FALSE)</f>
        <v>29100</v>
      </c>
      <c r="G94" s="109">
        <f>VLOOKUP($A94,'[1]Full list'!$C$29:$Y$126,11,FALSE)</f>
        <v>0</v>
      </c>
      <c r="H94" s="110">
        <f>VLOOKUP($A94,'[1]Full list'!$C$29:$Y$126,13,FALSE)</f>
        <v>0</v>
      </c>
      <c r="I94" s="111">
        <f t="shared" si="7"/>
        <v>29100</v>
      </c>
      <c r="J94" s="118">
        <f>VLOOKUP($A94,'[1]Full list'!$C$29:$Y$126,18,FALSE)</f>
        <v>0</v>
      </c>
      <c r="K94" s="125">
        <f>VLOOKUP($A94,'[1]Full list'!$C$29:$Y$126,19,FALSE)</f>
        <v>0</v>
      </c>
      <c r="L94" s="120">
        <f>+'[1]Full list'!V104</f>
        <v>39707</v>
      </c>
      <c r="M94" s="121" t="str">
        <f>+'[1]Full list'!Y104</f>
        <v>No savings proposals put forward.</v>
      </c>
    </row>
    <row r="95" spans="1:13" ht="42.75" hidden="1">
      <c r="A95" s="105" t="str">
        <f>+'[1]Full list'!C105</f>
        <v>VM77-08</v>
      </c>
      <c r="B95" s="106" t="str">
        <f>VLOOKUP($A95,'[1]Full list'!$C$29:$Y$126,3,FALSE)</f>
        <v>Principal Housing Officer[Homelessness &amp; Hostels]</v>
      </c>
      <c r="C95" s="106" t="str">
        <f>VLOOKUP($A95,'[1]Full list'!$C$29:$Y$126,6,FALSE)</f>
        <v>Dev S</v>
      </c>
      <c r="D95" s="107">
        <f>VLOOKUP($A95,'[1]Full list'!$C$29:$Y$126,10,FALSE)</f>
        <v>1</v>
      </c>
      <c r="E95" s="117">
        <f>VLOOKUP($A95,'[1]Full list'!$C$29:$Y$126,16,FALSE)</f>
        <v>1</v>
      </c>
      <c r="F95" s="108">
        <f>VLOOKUP($A95,'[1]Full list'!$C$29:$Y$126,9,FALSE)</f>
        <v>15400</v>
      </c>
      <c r="G95" s="109">
        <f>VLOOKUP($A95,'[1]Full list'!$C$29:$Y$126,11,FALSE)</f>
        <v>0</v>
      </c>
      <c r="H95" s="110">
        <f>VLOOKUP($A95,'[1]Full list'!$C$29:$Y$126,13,FALSE)</f>
        <v>0</v>
      </c>
      <c r="I95" s="111">
        <f t="shared" si="7"/>
        <v>15400</v>
      </c>
      <c r="J95" s="118">
        <f>VLOOKUP($A95,'[1]Full list'!$C$29:$Y$126,18,FALSE)</f>
        <v>0</v>
      </c>
      <c r="K95" s="125">
        <f>VLOOKUP($A95,'[1]Full list'!$C$29:$Y$126,19,FALSE)</f>
        <v>0</v>
      </c>
      <c r="L95" s="120">
        <f>+'[1]Full list'!V105</f>
        <v>39728</v>
      </c>
      <c r="M95" s="121" t="str">
        <f>+'[1]Full list'!Y105</f>
        <v>4 years Fixed Term Contract [funded from 5 year Housing Strategy bid]</v>
      </c>
    </row>
    <row r="96" spans="1:13" ht="28.5" hidden="1">
      <c r="A96" s="105" t="str">
        <f>+'[1]Full list'!C106</f>
        <v>VM78-08</v>
      </c>
      <c r="B96" s="106" t="str">
        <f>VLOOKUP($A96,'[1]Full list'!$C$29:$Y$126,3,FALSE)</f>
        <v>Carlisle Partnership Support Officer</v>
      </c>
      <c r="C96" s="106" t="str">
        <f>VLOOKUP($A96,'[1]Full list'!$C$29:$Y$126,6,FALSE)</f>
        <v>PPP</v>
      </c>
      <c r="D96" s="107">
        <f>VLOOKUP($A96,'[1]Full list'!$C$29:$Y$126,10,FALSE)</f>
        <v>1</v>
      </c>
      <c r="E96" s="117">
        <f>VLOOKUP($A96,'[1]Full list'!$C$29:$Y$126,16,FALSE)</f>
        <v>1</v>
      </c>
      <c r="F96" s="108">
        <f>VLOOKUP($A96,'[1]Full list'!$C$29:$Y$126,9,FALSE)</f>
        <v>9300</v>
      </c>
      <c r="G96" s="109">
        <f>VLOOKUP($A96,'[1]Full list'!$C$29:$Y$126,11,FALSE)</f>
        <v>0</v>
      </c>
      <c r="H96" s="110">
        <f>VLOOKUP($A96,'[1]Full list'!$C$29:$Y$126,13,FALSE)</f>
        <v>0</v>
      </c>
      <c r="I96" s="111">
        <f t="shared" si="7"/>
        <v>9300</v>
      </c>
      <c r="J96" s="118">
        <f>VLOOKUP($A96,'[1]Full list'!$C$29:$Y$126,18,FALSE)</f>
        <v>0</v>
      </c>
      <c r="K96" s="125">
        <f>VLOOKUP($A96,'[1]Full list'!$C$29:$Y$126,19,FALSE)</f>
        <v>0</v>
      </c>
      <c r="L96" s="120">
        <f>+'[1]Full list'!V106</f>
        <v>39721</v>
      </c>
      <c r="M96" s="121" t="str">
        <f>+'[1]Full list'!Y106</f>
        <v>Temporary appointment approved</v>
      </c>
    </row>
    <row r="97" spans="1:13" ht="57" hidden="1">
      <c r="A97" s="105" t="str">
        <f>+'[1]Full list'!C107</f>
        <v>VM79-08</v>
      </c>
      <c r="B97" s="106" t="str">
        <f>VLOOKUP($A97,'[1]Full list'!$C$29:$Y$126,3,FALSE)</f>
        <v>District Health and Safety Officer</v>
      </c>
      <c r="C97" s="106" t="str">
        <f>VLOOKUP($A97,'[1]Full list'!$C$29:$Y$126,6,FALSE)</f>
        <v>Comm S</v>
      </c>
      <c r="D97" s="107">
        <f>VLOOKUP($A97,'[1]Full list'!$C$29:$Y$126,10,FALSE)</f>
        <v>1</v>
      </c>
      <c r="E97" s="117">
        <f>VLOOKUP($A97,'[1]Full list'!$C$29:$Y$126,16,FALSE)</f>
        <v>0</v>
      </c>
      <c r="F97" s="108">
        <f>VLOOKUP($A97,'[1]Full list'!$C$29:$Y$126,9,FALSE)</f>
        <v>32600</v>
      </c>
      <c r="G97" s="109">
        <f>VLOOKUP($A97,'[1]Full list'!$C$29:$Y$126,11,FALSE)</f>
        <v>0</v>
      </c>
      <c r="H97" s="110">
        <f>VLOOKUP($A97,'[1]Full list'!$C$29:$Y$126,13,FALSE)</f>
        <v>-32600</v>
      </c>
      <c r="I97" s="111">
        <f aca="true" t="shared" si="8" ref="I97:I103">F97+G97+H97</f>
        <v>0</v>
      </c>
      <c r="J97" s="118">
        <f>VLOOKUP($A97,'[1]Full list'!$C$29:$Y$126,18,FALSE)</f>
        <v>0</v>
      </c>
      <c r="K97" s="125">
        <f>VLOOKUP($A97,'[1]Full list'!$C$29:$Y$126,19,FALSE)</f>
        <v>0</v>
      </c>
      <c r="L97" s="120">
        <f>+'[1]Full list'!V107</f>
        <v>39721</v>
      </c>
      <c r="M97" s="121" t="str">
        <f>+'[1]Full list'!Y107</f>
        <v>3 year post funded until mid July 2011 from non-recurring spending pressure in Financial Plan 08/09.  Same post as VM15-08</v>
      </c>
    </row>
    <row r="98" spans="1:13" ht="14.25" hidden="1">
      <c r="A98" s="105" t="str">
        <f>+'[1]Full list'!C110</f>
        <v>VM82-08</v>
      </c>
      <c r="B98" s="106" t="str">
        <f>VLOOKUP($A98,'[1]Full list'!$C$29:$Y$126,3,FALSE)</f>
        <v>Clerical Assistant</v>
      </c>
      <c r="C98" s="106" t="str">
        <f>VLOOKUP($A98,'[1]Full list'!$C$29:$Y$126,6,FALSE)</f>
        <v>LDS</v>
      </c>
      <c r="D98" s="107">
        <f>VLOOKUP($A98,'[1]Full list'!$C$29:$Y$126,10,FALSE)</f>
        <v>0.5</v>
      </c>
      <c r="E98" s="117">
        <f>VLOOKUP($A98,'[1]Full list'!$C$29:$Y$126,16,FALSE)</f>
        <v>0.5</v>
      </c>
      <c r="F98" s="108">
        <f>VLOOKUP($A98,'[1]Full list'!$C$29:$Y$126,9,FALSE)</f>
        <v>8100</v>
      </c>
      <c r="G98" s="109">
        <f>VLOOKUP($A98,'[1]Full list'!$C$29:$Y$126,11,FALSE)</f>
        <v>0</v>
      </c>
      <c r="H98" s="110">
        <f>VLOOKUP($A98,'[1]Full list'!$C$29:$Y$126,13,FALSE)</f>
        <v>0</v>
      </c>
      <c r="I98" s="111">
        <f t="shared" si="8"/>
        <v>8100</v>
      </c>
      <c r="J98" s="118">
        <f>VLOOKUP($A98,'[1]Full list'!$C$29:$Y$126,18,FALSE)</f>
        <v>0</v>
      </c>
      <c r="K98" s="125">
        <f>VLOOKUP($A98,'[1]Full list'!$C$29:$Y$126,19,FALSE)</f>
        <v>0</v>
      </c>
      <c r="L98" s="120">
        <f>+'[1]Full list'!V110</f>
        <v>39735</v>
      </c>
      <c r="M98" s="121" t="str">
        <f>+'[1]Full list'!Y110</f>
        <v>No savings proposals put forward.</v>
      </c>
    </row>
    <row r="99" spans="1:13" ht="85.5" hidden="1">
      <c r="A99" s="105" t="str">
        <f>+'[1]Full list'!C112</f>
        <v>VM84-08</v>
      </c>
      <c r="B99" s="106" t="str">
        <f>VLOOKUP($A99,'[1]Full list'!$C$29:$Y$126,3,FALSE)</f>
        <v>Face2Face Co-ordinators</v>
      </c>
      <c r="C99" s="106" t="str">
        <f>VLOOKUP($A99,'[1]Full list'!$C$29:$Y$126,6,FALSE)</f>
        <v>Comm S</v>
      </c>
      <c r="D99" s="107">
        <f>VLOOKUP($A99,'[1]Full list'!$C$29:$Y$126,10,FALSE)</f>
        <v>0</v>
      </c>
      <c r="E99" s="117">
        <f>VLOOKUP($A99,'[1]Full list'!$C$29:$Y$126,16,FALSE)</f>
        <v>0</v>
      </c>
      <c r="F99" s="108">
        <f>VLOOKUP($A99,'[1]Full list'!$C$29:$Y$126,9,FALSE)</f>
        <v>0</v>
      </c>
      <c r="G99" s="109">
        <f>VLOOKUP($A99,'[1]Full list'!$C$29:$Y$126,11,FALSE)</f>
        <v>0</v>
      </c>
      <c r="H99" s="110">
        <f>VLOOKUP($A99,'[1]Full list'!$C$29:$Y$126,13,FALSE)</f>
        <v>0</v>
      </c>
      <c r="I99" s="111">
        <f t="shared" si="8"/>
        <v>0</v>
      </c>
      <c r="J99" s="118">
        <f>VLOOKUP($A99,'[1]Full list'!$C$29:$Y$126,18,FALSE)</f>
        <v>0</v>
      </c>
      <c r="K99" s="125">
        <f>VLOOKUP($A99,'[1]Full list'!$C$29:$Y$126,19,FALSE)</f>
        <v>0</v>
      </c>
      <c r="L99" s="120">
        <f>+'[1]Full list'!V112</f>
        <v>0</v>
      </c>
      <c r="M99" s="121" t="str">
        <f>+'[1]Full list'!Y112</f>
        <v>25/11/08 - deferred until checks are made re potential reduction in Lottery grant.  If reduction is small delete post.  If large fill temporarily until March 2011.  M Battersby/M Lambert to contact Lottery managers</v>
      </c>
    </row>
    <row r="100" spans="1:13" ht="42.75" hidden="1">
      <c r="A100" s="105" t="str">
        <f>+'[1]Full list'!C113</f>
        <v>VM85-08</v>
      </c>
      <c r="B100" s="106" t="str">
        <f>VLOOKUP($A100,'[1]Full list'!$C$29:$Y$126,3,FALSE)</f>
        <v>Homelessness Co-ordinator</v>
      </c>
      <c r="C100" s="106" t="str">
        <f>VLOOKUP($A100,'[1]Full list'!$C$29:$Y$126,6,FALSE)</f>
        <v>Dev S</v>
      </c>
      <c r="D100" s="107">
        <f>VLOOKUP($A100,'[1]Full list'!$C$29:$Y$126,10,FALSE)</f>
        <v>0</v>
      </c>
      <c r="E100" s="117">
        <f>VLOOKUP($A100,'[1]Full list'!$C$29:$Y$126,16,FALSE)</f>
        <v>0</v>
      </c>
      <c r="F100" s="108">
        <f>VLOOKUP($A100,'[1]Full list'!$C$29:$Y$126,9,FALSE)</f>
        <v>0</v>
      </c>
      <c r="G100" s="109">
        <f>VLOOKUP($A100,'[1]Full list'!$C$29:$Y$126,11,FALSE)</f>
        <v>0</v>
      </c>
      <c r="H100" s="110">
        <f>VLOOKUP($A100,'[1]Full list'!$C$29:$Y$126,13,FALSE)</f>
        <v>0</v>
      </c>
      <c r="I100" s="111">
        <f t="shared" si="8"/>
        <v>0</v>
      </c>
      <c r="J100" s="118">
        <f>VLOOKUP($A100,'[1]Full list'!$C$29:$Y$126,18,FALSE)</f>
        <v>0</v>
      </c>
      <c r="K100" s="125">
        <f>VLOOKUP($A100,'[1]Full list'!$C$29:$Y$126,19,FALSE)</f>
        <v>0</v>
      </c>
      <c r="L100" s="120">
        <f>+'[1]Full list'!V113</f>
        <v>0</v>
      </c>
      <c r="M100" s="121" t="str">
        <f>+'[1]Full list'!Y113</f>
        <v>4/11/08 - Deferred pending Housing Strategy.  Sent direct to SMT on A Eales instruction</v>
      </c>
    </row>
    <row r="101" spans="1:13" ht="14.25" hidden="1">
      <c r="A101" s="105" t="str">
        <f>+'[1]Full list'!C114</f>
        <v>VM86-08</v>
      </c>
      <c r="B101" s="106" t="str">
        <f>VLOOKUP($A101,'[1]Full list'!$C$29:$Y$126,3,FALSE)</f>
        <v>Crematorium Technician</v>
      </c>
      <c r="C101" s="106" t="str">
        <f>VLOOKUP($A101,'[1]Full list'!$C$29:$Y$126,6,FALSE)</f>
        <v>Comm S</v>
      </c>
      <c r="D101" s="107">
        <f>VLOOKUP($A101,'[1]Full list'!$C$29:$Y$126,10,FALSE)</f>
        <v>1</v>
      </c>
      <c r="E101" s="117">
        <f>VLOOKUP($A101,'[1]Full list'!$C$29:$Y$126,16,FALSE)</f>
        <v>1</v>
      </c>
      <c r="F101" s="108">
        <f>VLOOKUP($A101,'[1]Full list'!$C$29:$Y$126,9,FALSE)</f>
        <v>18800</v>
      </c>
      <c r="G101" s="109">
        <f>VLOOKUP($A101,'[1]Full list'!$C$29:$Y$126,11,FALSE)</f>
        <v>0</v>
      </c>
      <c r="H101" s="110">
        <f>VLOOKUP($A101,'[1]Full list'!$C$29:$Y$126,13,FALSE)</f>
        <v>0</v>
      </c>
      <c r="I101" s="111">
        <f t="shared" si="8"/>
        <v>18800</v>
      </c>
      <c r="J101" s="118">
        <f>VLOOKUP($A101,'[1]Full list'!$C$29:$Y$126,18,FALSE)</f>
        <v>0</v>
      </c>
      <c r="K101" s="125" t="str">
        <f>VLOOKUP($A101,'[1]Full list'!$C$29:$Y$126,19,FALSE)</f>
        <v>-</v>
      </c>
      <c r="L101" s="120">
        <f>+'[1]Full list'!V114</f>
        <v>39777</v>
      </c>
      <c r="M101" s="121" t="str">
        <f>+'[1]Full list'!Y114</f>
        <v>Agreed to appoint.</v>
      </c>
    </row>
    <row r="102" spans="1:13" ht="14.25" hidden="1">
      <c r="A102" s="105" t="str">
        <f>+'[1]Full list'!C115</f>
        <v>VM87-08</v>
      </c>
      <c r="B102" s="106" t="str">
        <f>VLOOKUP($A102,'[1]Full list'!$C$29:$Y$126,3,FALSE)</f>
        <v>Deputy Revenues Manager</v>
      </c>
      <c r="C102" s="106" t="str">
        <f>VLOOKUP($A102,'[1]Full list'!$C$29:$Y$126,6,FALSE)</f>
        <v>Corp S</v>
      </c>
      <c r="D102" s="107">
        <f>VLOOKUP($A102,'[1]Full list'!$C$29:$Y$126,10,FALSE)</f>
        <v>0</v>
      </c>
      <c r="E102" s="117">
        <f>VLOOKUP($A102,'[1]Full list'!$C$29:$Y$126,16,FALSE)</f>
        <v>0</v>
      </c>
      <c r="F102" s="108">
        <f>VLOOKUP($A102,'[1]Full list'!$C$29:$Y$126,9,FALSE)</f>
        <v>0</v>
      </c>
      <c r="G102" s="109">
        <f>VLOOKUP($A102,'[1]Full list'!$C$29:$Y$126,11,FALSE)</f>
        <v>0</v>
      </c>
      <c r="H102" s="110">
        <f>VLOOKUP($A102,'[1]Full list'!$C$29:$Y$126,13,FALSE)</f>
        <v>0</v>
      </c>
      <c r="I102" s="111">
        <f t="shared" si="8"/>
        <v>0</v>
      </c>
      <c r="J102" s="118">
        <f>VLOOKUP($A102,'[1]Full list'!$C$29:$Y$126,18,FALSE)</f>
        <v>0</v>
      </c>
      <c r="K102" s="125">
        <f>VLOOKUP($A102,'[1]Full list'!$C$29:$Y$126,19,FALSE)</f>
        <v>0</v>
      </c>
      <c r="L102" s="120">
        <f>+'[1]Full list'!V115</f>
        <v>0</v>
      </c>
      <c r="M102" s="121">
        <f>+'[1]Full list'!Y115</f>
        <v>0</v>
      </c>
    </row>
    <row r="103" spans="1:13" ht="57" hidden="1">
      <c r="A103" s="105" t="str">
        <f>+'[1]Full list'!C117</f>
        <v>VM89-08</v>
      </c>
      <c r="B103" s="106" t="str">
        <f>VLOOKUP($A103,'[1]Full list'!$C$29:$Y$126,3,FALSE)</f>
        <v>Support &amp; Resettlement Worker</v>
      </c>
      <c r="C103" s="106" t="str">
        <f>VLOOKUP($A103,'[1]Full list'!$C$29:$Y$126,6,FALSE)</f>
        <v>Dev S</v>
      </c>
      <c r="D103" s="107">
        <f>VLOOKUP($A103,'[1]Full list'!$C$29:$Y$126,10,FALSE)</f>
        <v>1</v>
      </c>
      <c r="E103" s="117">
        <f>VLOOKUP($A103,'[1]Full list'!$C$29:$Y$126,16,FALSE)</f>
        <v>1</v>
      </c>
      <c r="F103" s="108">
        <f>VLOOKUP($A103,'[1]Full list'!$C$29:$Y$126,9,FALSE)</f>
        <v>22100</v>
      </c>
      <c r="G103" s="109">
        <f>VLOOKUP($A103,'[1]Full list'!$C$29:$Y$126,11,FALSE)</f>
        <v>0</v>
      </c>
      <c r="H103" s="110">
        <f>VLOOKUP($A103,'[1]Full list'!$C$29:$Y$126,13,FALSE)</f>
        <v>0</v>
      </c>
      <c r="I103" s="111">
        <f t="shared" si="8"/>
        <v>22100</v>
      </c>
      <c r="J103" s="118">
        <f>VLOOKUP($A103,'[1]Full list'!$C$29:$Y$126,18,FALSE)</f>
        <v>0</v>
      </c>
      <c r="K103" s="125">
        <f>VLOOKUP($A103,'[1]Full list'!$C$29:$Y$126,19,FALSE)</f>
        <v>0</v>
      </c>
      <c r="L103" s="120">
        <f>+'[1]Full list'!V117</f>
        <v>39770</v>
      </c>
      <c r="M103" s="121" t="str">
        <f>+'[1]Full list'!Y117</f>
        <v>Agreed to recruit.  S Taylor to confirm whether post could be temporary or whether it needs to be permanent, otherwise agreed.</v>
      </c>
    </row>
    <row r="104" spans="1:13" ht="28.5" hidden="1">
      <c r="A104" s="105" t="str">
        <f>+'[1]Full list'!C118</f>
        <v>VM90-08</v>
      </c>
      <c r="B104" s="106" t="str">
        <f>VLOOKUP($A104,'[1]Full list'!$C$29:$Y$126,3,FALSE)</f>
        <v>Collections Assistant</v>
      </c>
      <c r="C104" s="106" t="str">
        <f>VLOOKUP($A104,'[1]Full list'!$C$29:$Y$126,6,FALSE)</f>
        <v>Comm S</v>
      </c>
      <c r="D104" s="107">
        <f>VLOOKUP($A104,'[1]Full list'!$C$29:$Y$126,10,FALSE)</f>
        <v>0</v>
      </c>
      <c r="E104" s="117">
        <f>VLOOKUP($A104,'[1]Full list'!$C$29:$Y$126,16,FALSE)</f>
        <v>0</v>
      </c>
      <c r="F104" s="108">
        <f>VLOOKUP($A104,'[1]Full list'!$C$29:$Y$126,9,FALSE)</f>
        <v>0</v>
      </c>
      <c r="G104" s="109">
        <f>VLOOKUP($A104,'[1]Full list'!$C$29:$Y$126,11,FALSE)</f>
        <v>0</v>
      </c>
      <c r="H104" s="110">
        <f>VLOOKUP($A104,'[1]Full list'!$C$29:$Y$126,13,FALSE)</f>
        <v>0</v>
      </c>
      <c r="I104" s="111">
        <f>F104+G104+H104</f>
        <v>0</v>
      </c>
      <c r="J104" s="118">
        <f>VLOOKUP($A104,'[1]Full list'!$C$29:$Y$126,18,FALSE)</f>
        <v>0</v>
      </c>
      <c r="K104" s="125">
        <f>VLOOKUP($A104,'[1]Full list'!$C$29:$Y$126,19,FALSE)</f>
        <v>0</v>
      </c>
      <c r="L104" s="120">
        <f>+'[1]Full list'!V118</f>
        <v>39763</v>
      </c>
      <c r="M104" s="121" t="str">
        <f>+'[1]Full list'!Y118</f>
        <v>Agreed to appoint.  Currently funded to July 2009.</v>
      </c>
    </row>
    <row r="105" spans="1:13" ht="14.25" hidden="1">
      <c r="A105" s="105" t="str">
        <f>+'[1]Full list'!C119</f>
        <v>VM91-08</v>
      </c>
      <c r="B105" s="106" t="str">
        <f>VLOOKUP($A105,'[1]Full list'!$C$29:$Y$126,3,FALSE)</f>
        <v>Personnel Officer</v>
      </c>
      <c r="C105" s="106" t="str">
        <f>VLOOKUP($A105,'[1]Full list'!$C$29:$Y$126,6,FALSE)</f>
        <v>PPP</v>
      </c>
      <c r="D105" s="107">
        <f>VLOOKUP($A105,'[1]Full list'!$C$29:$Y$126,10,FALSE)</f>
        <v>1</v>
      </c>
      <c r="E105" s="117">
        <f>VLOOKUP($A105,'[1]Full list'!$C$29:$Y$126,16,FALSE)</f>
        <v>1</v>
      </c>
      <c r="F105" s="108">
        <f>VLOOKUP($A105,'[1]Full list'!$C$29:$Y$126,9,FALSE)</f>
        <v>19900</v>
      </c>
      <c r="G105" s="109">
        <f>VLOOKUP($A105,'[1]Full list'!$C$29:$Y$126,11,FALSE)</f>
        <v>0</v>
      </c>
      <c r="H105" s="110">
        <f>VLOOKUP($A105,'[1]Full list'!$C$29:$Y$126,13,FALSE)</f>
        <v>0</v>
      </c>
      <c r="I105" s="111">
        <f>F105+G105+H105</f>
        <v>19900</v>
      </c>
      <c r="J105" s="118">
        <f>VLOOKUP($A105,'[1]Full list'!$C$29:$Y$126,18,FALSE)</f>
        <v>0</v>
      </c>
      <c r="K105" s="125">
        <f>VLOOKUP($A105,'[1]Full list'!$C$29:$Y$126,19,FALSE)</f>
        <v>0</v>
      </c>
      <c r="L105" s="120">
        <f>+'[1]Full list'!V119</f>
        <v>39763</v>
      </c>
      <c r="M105" s="121" t="str">
        <f>+'[1]Full list'!Y119</f>
        <v>Externally funded.  Agreed to appoint.</v>
      </c>
    </row>
    <row r="106" spans="1:13" ht="42.75" hidden="1">
      <c r="A106" s="105" t="str">
        <f>+'[1]Full list'!C120</f>
        <v>VM92/08</v>
      </c>
      <c r="B106" s="106" t="str">
        <f>VLOOKUP($A106,'[1]Full list'!$C$29:$Y$126,3,FALSE)</f>
        <v>Benefits Adjudication Officer (P/T)</v>
      </c>
      <c r="C106" s="106" t="str">
        <f>VLOOKUP($A106,'[1]Full list'!$C$29:$Y$126,6,FALSE)</f>
        <v>Corp S</v>
      </c>
      <c r="D106" s="107">
        <f>VLOOKUP($A106,'[1]Full list'!$C$29:$Y$126,10,FALSE)</f>
        <v>0</v>
      </c>
      <c r="E106" s="117">
        <f>VLOOKUP($A106,'[1]Full list'!$C$29:$Y$126,16,FALSE)</f>
        <v>0</v>
      </c>
      <c r="F106" s="108">
        <f>VLOOKUP($A106,'[1]Full list'!$C$29:$Y$126,9,FALSE)</f>
        <v>0</v>
      </c>
      <c r="G106" s="109">
        <f>VLOOKUP($A106,'[1]Full list'!$C$29:$Y$126,11,FALSE)</f>
        <v>0</v>
      </c>
      <c r="H106" s="110">
        <f>VLOOKUP($A106,'[1]Full list'!$C$29:$Y$126,13,FALSE)</f>
        <v>0</v>
      </c>
      <c r="I106" s="111">
        <f>F106+G106+H106</f>
        <v>0</v>
      </c>
      <c r="J106" s="118">
        <f>VLOOKUP($A106,'[1]Full list'!$C$29:$Y$126,18,FALSE)</f>
        <v>0</v>
      </c>
      <c r="K106" s="125">
        <f>VLOOKUP($A106,'[1]Full list'!$C$29:$Y$126,19,FALSE)</f>
        <v>0</v>
      </c>
      <c r="L106" s="120">
        <f>+'[1]Full list'!V120</f>
        <v>39770</v>
      </c>
      <c r="M106" s="121" t="str">
        <f>+'[1]Full list'!Y120</f>
        <v>Agreed to appoint on temporary basis pending the outcomes of Shared Service.</v>
      </c>
    </row>
    <row r="107" spans="1:13" ht="15" hidden="1" thickBot="1">
      <c r="A107" s="126"/>
      <c r="B107" s="127"/>
      <c r="C107" s="128"/>
      <c r="D107" s="129"/>
      <c r="E107" s="129"/>
      <c r="F107" s="130"/>
      <c r="G107" s="131"/>
      <c r="H107" s="132"/>
      <c r="I107" s="133"/>
      <c r="J107" s="130"/>
      <c r="K107" s="134"/>
      <c r="L107" s="135"/>
      <c r="M107" s="136"/>
    </row>
    <row r="108" spans="1:16" s="5" customFormat="1" ht="15.75" hidden="1" thickBot="1">
      <c r="A108" s="137"/>
      <c r="B108" s="138"/>
      <c r="C108" s="139"/>
      <c r="D108" s="140">
        <f aca="true" t="shared" si="9" ref="D108:K108">SUM(D31:D107)</f>
        <v>51.77756756756756</v>
      </c>
      <c r="E108" s="140">
        <f t="shared" si="9"/>
        <v>35.77756756756757</v>
      </c>
      <c r="F108" s="141">
        <f t="shared" si="9"/>
        <v>1286716</v>
      </c>
      <c r="G108" s="142">
        <f t="shared" si="9"/>
        <v>-220894</v>
      </c>
      <c r="H108" s="142">
        <f t="shared" si="9"/>
        <v>-187400</v>
      </c>
      <c r="I108" s="142">
        <f t="shared" si="9"/>
        <v>878422</v>
      </c>
      <c r="J108" s="141">
        <f t="shared" si="9"/>
        <v>121600</v>
      </c>
      <c r="K108" s="143">
        <f t="shared" si="9"/>
        <v>5.640000000000001</v>
      </c>
      <c r="L108" s="144"/>
      <c r="M108" s="137"/>
      <c r="N108" s="81"/>
      <c r="O108" s="81"/>
      <c r="P108" s="81"/>
    </row>
    <row r="109" spans="4:10" ht="14.25" hidden="1">
      <c r="D109" s="145"/>
      <c r="E109" s="145"/>
      <c r="F109" s="145"/>
      <c r="G109" s="146"/>
      <c r="H109" s="146"/>
      <c r="I109" s="146"/>
      <c r="J109" s="145"/>
    </row>
    <row r="110" spans="13:32" ht="14.25" hidden="1">
      <c r="M110" s="5"/>
      <c r="N110" s="81"/>
      <c r="O110" s="81"/>
      <c r="P110" s="81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3:32" ht="14.25" hidden="1">
      <c r="M111" s="5"/>
      <c r="N111" s="81"/>
      <c r="O111" s="81"/>
      <c r="P111" s="8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3:32" ht="14.25" hidden="1">
      <c r="M112" s="5"/>
      <c r="N112" s="81"/>
      <c r="O112" s="81"/>
      <c r="P112" s="81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</sheetData>
  <sheetProtection/>
  <printOptions/>
  <pageMargins left="0.75" right="0.75" top="0.75" bottom="0.61" header="0.5" footer="0.36"/>
  <pageSetup fitToHeight="1" fitToWidth="1" horizontalDpi="600" verticalDpi="600" orientation="landscape" paperSize="9" scale="65" r:id="rId2"/>
  <headerFooter alignWithMargins="0">
    <oddFooter>&amp;LK:\Vacancy Management\Vacancy Management\Reports\SMT VM - STO Reports fr 100608\ 08 12 23 SMT - Vacancy Management&amp;R&amp;P of &amp;N</oddFooter>
  </headerFooter>
  <rowBreaks count="1" manualBreakCount="1">
    <brk id="29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Carlisle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JasonG</dc:creator>
  <cp:keywords/>
  <dc:description/>
  <cp:lastModifiedBy>RachelR</cp:lastModifiedBy>
  <cp:lastPrinted>2008-12-22T13:57:27Z</cp:lastPrinted>
  <dcterms:created xsi:type="dcterms:W3CDTF">2008-12-22T11:41:36Z</dcterms:created>
  <dcterms:modified xsi:type="dcterms:W3CDTF">2008-12-22T13:58:19Z</dcterms:modified>
  <cp:category/>
  <cp:version/>
  <cp:contentType/>
  <cp:contentStatus/>
</cp:coreProperties>
</file>