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80" windowWidth="15405" windowHeight="4140" activeTab="0"/>
  </bookViews>
  <sheets>
    <sheet name="2009-10 Prog" sheetId="1" r:id="rId1"/>
    <sheet name="Community" sheetId="2" r:id="rId2"/>
    <sheet name="Corporate" sheetId="3" r:id="rId3"/>
    <sheet name="Development Services" sheetId="4" r:id="rId4"/>
    <sheet name="LDS" sheetId="5" r:id="rId5"/>
    <sheet name="PPP" sheetId="6" state="hidden" r:id="rId6"/>
    <sheet name="Summary" sheetId="7" state="hidden" r:id="rId7"/>
  </sheets>
  <definedNames>
    <definedName name="_xlnm.Print_Area" localSheetId="0">'2009-10 Prog'!$A:$IV</definedName>
    <definedName name="_xlnm.Print_Area" localSheetId="1">'Community'!$A$1:$L$46</definedName>
    <definedName name="_xlnm.Print_Area" localSheetId="2">'Corporate'!$A$1:$L$19</definedName>
    <definedName name="_xlnm.Print_Area" localSheetId="3">'Development Services'!$A$1:$L$26</definedName>
    <definedName name="_xlnm.Print_Area" localSheetId="4">'LDS'!$A:$IV</definedName>
    <definedName name="_xlnm.Print_Area" localSheetId="6">'Summary'!$A$1:$H$31</definedName>
    <definedName name="_xlnm.Print_Titles" localSheetId="1">'Community'!$1:$11</definedName>
    <definedName name="_xlnm.Print_Titles" localSheetId="3">'Development Services'!$1:$11</definedName>
  </definedNames>
  <calcPr fullCalcOnLoad="1"/>
</workbook>
</file>

<file path=xl/sharedStrings.xml><?xml version="1.0" encoding="utf-8"?>
<sst xmlns="http://schemas.openxmlformats.org/spreadsheetml/2006/main" count="486" uniqueCount="187">
  <si>
    <t>Scheme</t>
  </si>
  <si>
    <t>Annual</t>
  </si>
  <si>
    <t>Revised</t>
  </si>
  <si>
    <t>Budget</t>
  </si>
  <si>
    <t>Expenditure</t>
  </si>
  <si>
    <t>Variance</t>
  </si>
  <si>
    <t>Potential</t>
  </si>
  <si>
    <t>Adjusted</t>
  </si>
  <si>
    <t xml:space="preserve">Carry </t>
  </si>
  <si>
    <t>to date</t>
  </si>
  <si>
    <t>Details of major variances</t>
  </si>
  <si>
    <t>Forwards</t>
  </si>
  <si>
    <t xml:space="preserve"> </t>
  </si>
  <si>
    <t>£</t>
  </si>
  <si>
    <t>Gateway - General Expenses</t>
  </si>
  <si>
    <t>Sheepmount Development</t>
  </si>
  <si>
    <t>Kingstown Industrial Estate</t>
  </si>
  <si>
    <t>Willowholme Industrial Estate</t>
  </si>
  <si>
    <t>Durranhill Industrial Estate</t>
  </si>
  <si>
    <t>Private Sector Grants</t>
  </si>
  <si>
    <t>Planned Major Repairs</t>
  </si>
  <si>
    <t>Vehicles, Plant &amp; Equipment</t>
  </si>
  <si>
    <t>GIS</t>
  </si>
  <si>
    <t>Document Image Processing</t>
  </si>
  <si>
    <t>City Wi Fi</t>
  </si>
  <si>
    <t>Talkin Tarn</t>
  </si>
  <si>
    <t>ODPM Private Sector Renewal</t>
  </si>
  <si>
    <t>Play Area Developments</t>
  </si>
  <si>
    <t>Renaissance Improvements</t>
  </si>
  <si>
    <t xml:space="preserve">Environmental Improvements </t>
  </si>
  <si>
    <t>Greystone Community Centre</t>
  </si>
  <si>
    <t>Small Scale Community Projects</t>
  </si>
  <si>
    <t>TOTAL</t>
  </si>
  <si>
    <t>COMMUNITY SERVICES</t>
  </si>
  <si>
    <t>CORPORATE SERVICES</t>
  </si>
  <si>
    <t>DEVELOPMENT SERVICES</t>
  </si>
  <si>
    <t>Housing Strategy</t>
  </si>
  <si>
    <t>LEGAL &amp; DEMOCRATIC SERVICES</t>
  </si>
  <si>
    <t>Original</t>
  </si>
  <si>
    <t>PEOPLE, POLICY &amp; PERFORMANCE SERVICES</t>
  </si>
  <si>
    <t>Millennium Gallery General Expenses</t>
  </si>
  <si>
    <t>Belah Community Centre</t>
  </si>
  <si>
    <t xml:space="preserve">Revised </t>
  </si>
  <si>
    <t xml:space="preserve">Capital </t>
  </si>
  <si>
    <t>Programme</t>
  </si>
  <si>
    <t>2008/09</t>
  </si>
  <si>
    <t>Continuing Schemes</t>
  </si>
  <si>
    <t>Flood</t>
  </si>
  <si>
    <t>Schemes yet to start</t>
  </si>
  <si>
    <t>Community Services</t>
  </si>
  <si>
    <t>Corporate Services</t>
  </si>
  <si>
    <t>Development Services</t>
  </si>
  <si>
    <t>PPP Services</t>
  </si>
  <si>
    <t>Legal &amp; Democratic Services</t>
  </si>
  <si>
    <t>Castle Street Public Realm</t>
  </si>
  <si>
    <t>Customer Contact Centre</t>
  </si>
  <si>
    <t>Housing Foyer</t>
  </si>
  <si>
    <t>IT Equipment</t>
  </si>
  <si>
    <t>Petteril Riverbank Protection Work</t>
  </si>
  <si>
    <t>Hammonds CCTV</t>
  </si>
  <si>
    <t>Caldew/City Centre Flood Defence</t>
  </si>
  <si>
    <t>Historic Quarter</t>
  </si>
  <si>
    <t>Kingmoor Nature Reserve</t>
  </si>
  <si>
    <t>from</t>
  </si>
  <si>
    <t>Vehicles &amp; Plant</t>
  </si>
  <si>
    <t>NOT FOR PUBLICATION</t>
  </si>
  <si>
    <t>APPENDIX A</t>
  </si>
  <si>
    <t xml:space="preserve"> to 2010/11</t>
  </si>
  <si>
    <t>Raffles MUGA</t>
  </si>
  <si>
    <t>Budget monitoring s/sheet</t>
  </si>
  <si>
    <t>APPENDIX B</t>
  </si>
  <si>
    <t>APPENDIX C</t>
  </si>
  <si>
    <t>APPENDIX D</t>
  </si>
  <si>
    <t>APPENDIX E</t>
  </si>
  <si>
    <t>APPENDIX F</t>
  </si>
  <si>
    <t>Heysham Park Play Areas</t>
  </si>
  <si>
    <t>Chances Park</t>
  </si>
  <si>
    <t>Ghyll Bank Gypsy &amp; Traveller Site</t>
  </si>
  <si>
    <t>Sheepmount Drainage</t>
  </si>
  <si>
    <t xml:space="preserve">Adjustments </t>
  </si>
  <si>
    <t xml:space="preserve">To </t>
  </si>
  <si>
    <t>Other</t>
  </si>
  <si>
    <t>Heysham Park Play Area</t>
  </si>
  <si>
    <t>Eden Bridge Garden Restoration</t>
  </si>
  <si>
    <t>Energy Efficiency - Carbon Trust Initiative</t>
  </si>
  <si>
    <t xml:space="preserve">This sum is in respect of a retention we are currently holding back (on the advice of the County archaeologist) from the final stage payment due to Oxford Archaeology under the contract we have with them for completing the Millenium Scheme archaeological texts. </t>
  </si>
  <si>
    <t>Lowry Hill Park</t>
  </si>
  <si>
    <t>2009/10 CAPITAL PROGRAMME</t>
  </si>
  <si>
    <t>2009/10</t>
  </si>
  <si>
    <t>Current non-recurring commitments</t>
  </si>
  <si>
    <t>Willowholme Depot</t>
  </si>
  <si>
    <t>Environmental Enhancements</t>
  </si>
  <si>
    <t>Recurring commitments</t>
  </si>
  <si>
    <t>Housing Strategy - Housing Provision</t>
  </si>
  <si>
    <t>Housing Strategy - Empty Homes</t>
  </si>
  <si>
    <t>Planned Enhancements to Council Property</t>
  </si>
  <si>
    <t>CCTV</t>
  </si>
  <si>
    <t>New non-recurring commitments</t>
  </si>
  <si>
    <t>Carbon Trust Initiative</t>
  </si>
  <si>
    <t>Old Town Hall - Strategic TIC</t>
  </si>
  <si>
    <t>Disabled Facilities Grants</t>
  </si>
  <si>
    <t>Housing Strategy - DFG's</t>
  </si>
  <si>
    <t>Ghyll Bank Gypsy and Travellers Site</t>
  </si>
  <si>
    <t>REAL/CTS New system</t>
  </si>
  <si>
    <t>City WiFi</t>
  </si>
  <si>
    <t>Trinity Church MUGA</t>
  </si>
  <si>
    <t>JUNE 2009 - CAPITAL BUDGET MONITORING</t>
  </si>
  <si>
    <t>Position as at 30 June 2009</t>
  </si>
  <si>
    <t xml:space="preserve"> to 2011/12</t>
  </si>
  <si>
    <t>ODPM Making Space for Water</t>
  </si>
  <si>
    <t>Trinity Church - MUGA</t>
  </si>
  <si>
    <t>ICT Shared Service</t>
  </si>
  <si>
    <t>REAL Asset Management System</t>
  </si>
  <si>
    <t>- Private</t>
  </si>
  <si>
    <t>- Housing Strategy</t>
  </si>
  <si>
    <t>Private Sector Grants - Minor Works</t>
  </si>
  <si>
    <t>Position as at 30 September 2009</t>
  </si>
  <si>
    <t>SEPTEMBER 2009 - CAPITAL BUDGET MONITORING</t>
  </si>
  <si>
    <t>Proposed</t>
  </si>
  <si>
    <t>Forward</t>
  </si>
  <si>
    <t>Sub Regional Employment Sites</t>
  </si>
  <si>
    <t>TOTAL CAPITAL PROGRAMME</t>
  </si>
  <si>
    <t>Connect 2 Cycleway</t>
  </si>
  <si>
    <t>Synthetic Football Pitch</t>
  </si>
  <si>
    <t xml:space="preserve">Annual </t>
  </si>
  <si>
    <t>Carry</t>
  </si>
  <si>
    <t>Updated</t>
  </si>
  <si>
    <t>Minor Works Grants</t>
  </si>
  <si>
    <t>Savings</t>
  </si>
  <si>
    <t>Identified</t>
  </si>
  <si>
    <t>Waste Minimisation</t>
  </si>
  <si>
    <t>DECEMBER 2009 - CAPITAL BUDGET MONITORING</t>
  </si>
  <si>
    <t>Position as at 31 December 2009</t>
  </si>
  <si>
    <t>2009/10 CAPITAL SUMMARY - DECEMBER 2009</t>
  </si>
  <si>
    <t>ICT Shared Services</t>
  </si>
  <si>
    <t>Family Hostel Replacement</t>
  </si>
  <si>
    <t>Roman Gateway</t>
  </si>
  <si>
    <t>RBS Shared Service</t>
  </si>
  <si>
    <t>Capital</t>
  </si>
  <si>
    <t>Resource Centre</t>
  </si>
  <si>
    <t>Funded from an earmarked reserve.  Transfer will be actioned at year end.  Contract awarded and works to commence in Spring 2010.  Carry forward of balance from earmarked reserve into 2010/11 will be required.</t>
  </si>
  <si>
    <t>Release of budget approved by Executive on 18th January 2010. £35,000 to be spent in February and March.  Proposed carry forward of £35,000 required for 2010/11 to give total budget of £70,000 for 2010/11.</t>
  </si>
  <si>
    <t>Budget released by Executive 14/04/09 CS21/09.  Some delays in projects by a couple of weeks due to bad weather but no significant areas of concern.</t>
  </si>
  <si>
    <t>Completion costs running over the year end.</t>
  </si>
  <si>
    <t xml:space="preserve">Funded by Section 106 monies.  Construction postponed until after drainage is installed and weather improves.  Drainage work is underway. Equipment has been bought ahead of works due to start next financial year and therefore negative carry forward will be required at year end due to the level of carry forward proposed.  Carry forward revise to £40,000. </t>
  </si>
  <si>
    <t>Budget released by Executive 27/07/09 - CS41/09.  Schemes progressing as intended.  Contract awarded for Harraby Play Area and work due to start on site in February 2010 to be completed by March 2010.  Quotations are being sought for Longtown and Hammonds Pond, and St James Park is out to tender.</t>
  </si>
  <si>
    <t>Scheme has now started and budget will be expended through to the end of the financial year.Any variances are due to contractor monthly estimations of expenditure and the project remains in budget.  Project has been delayed by a couple of weeks due to weather resulting in a couple of weeks delay in receipt of invoices.</t>
  </si>
  <si>
    <t>Installation complete.  Some remaining software links to complete.</t>
  </si>
  <si>
    <t>Installation of signage and boardwarks on-going.</t>
  </si>
  <si>
    <t>Project completed.</t>
  </si>
  <si>
    <t>£20,000 additional contributions received.</t>
  </si>
  <si>
    <t>This covers two funding streams.  Empty Properties has £100,000 budget of which £15,500 has been spent and the remaining budget will fund outstanding commitment to grants approved and those being processed. Landlords have up to one year to draw down the grant approved. Approved grant will show as an underspend but is committed funding.Anticipate carry forward at year end of committed funding of approximately £40,000. Housing Provision budget of £60,000 is fully spent.</t>
  </si>
  <si>
    <t>Report required to Executive to release budget. YMCA capital bid not awarded funding. Local YMCA merging with Flyde YMCA which has a turnover of £5 million. They have proposed a dispersed Foyer model with support delivered from the Resource Centre. Scheme may not progress in this financial year.</t>
  </si>
  <si>
    <t>Projects complete.</t>
  </si>
  <si>
    <t>Report required to Executive to release budget.</t>
  </si>
  <si>
    <t>Resource Centre Planning appliation approved by Development Control Committee on 2/10/09.  Design team for final part of project selected and construction to be put out to tender.  Substantial carry forward required into 2010/11.</t>
  </si>
  <si>
    <t>Construction contract awarded and works on site started in September. Due to be completed late March. Initial set up and management in place with 5 year management contract to be tendered in spring 2010.</t>
  </si>
  <si>
    <t>Project complete.</t>
  </si>
  <si>
    <t>Project funding is being managed in conjunction with Community Association.  Project complete.</t>
  </si>
  <si>
    <t>Works expected to be completed within current financial year.</t>
  </si>
  <si>
    <t>Projects progressing as intended and expected to be completed within current financial year.</t>
  </si>
  <si>
    <t>Lighting improvements and bridge deck surfacing work to be completed in February.  Possibility project might slip into 2010/11.</t>
  </si>
  <si>
    <t>Due to unforeseen circumstances this project has been delayed and will not complete until 2010/11.  Carry forward will be required at year end.</t>
  </si>
  <si>
    <t>Project delayed until 2010/11 when works will be completed by United Utilities and Environment Agency.  Carry forward has been requested.</t>
  </si>
  <si>
    <t>Works now substantially complete.</t>
  </si>
  <si>
    <t>Linked to corporate wide review of Customer Services.</t>
  </si>
  <si>
    <t>Replacement plan is on schedule.</t>
  </si>
  <si>
    <t>The possibility of a small scale junior MUGA is being considered and is expected to be completed by the end of the financial year.</t>
  </si>
  <si>
    <t>The budget is the Council's matched partner contribution to the Making Space For Water Group due during 2009/10.</t>
  </si>
  <si>
    <t>£11,000 earmarked for Hardwick Circus Murals.  Completion expected by financial year end.</t>
  </si>
  <si>
    <t>Funded by County Council Waste Infrastructure Capital grant.</t>
  </si>
  <si>
    <t>Project costs running over the year end.</t>
  </si>
  <si>
    <t>Project on hold and budget returned to reserves pending further reports to the Executive.</t>
  </si>
  <si>
    <t>Full project has now been approved by Cumbria County Council and is expected to be completed by end of 2010.  Carry forward into 2010/11 approved.</t>
  </si>
  <si>
    <t>Practical completion achieved.  Final account to be agreed.</t>
  </si>
  <si>
    <t>Project completed on time. Final account to be agreed for phase 2.</t>
  </si>
  <si>
    <t>Project delayed by some minor design changes.</t>
  </si>
  <si>
    <t>Budget released by Executive 14/04/09 - CS23/09.  Budget is now fully committed.</t>
  </si>
  <si>
    <t>Report presented to Executive on 18th January provided an update on scheme.</t>
  </si>
  <si>
    <t>A number of major purchases have had to be brought forward due to faults with existing hardware and budget has been reprofiled to reflect this.  Savings of £9,200 identified.</t>
  </si>
  <si>
    <t>Will be spent as part of the shared services arrangement with Allerdale Borough Council.  Expenditure to date relates to Enterprise Licenses.</t>
  </si>
  <si>
    <t>Project in consultation stage.</t>
  </si>
  <si>
    <t>Project on hold pending creditor/debtor efficiency review.</t>
  </si>
  <si>
    <t>Budget will be used to improve WiFi coverage in Civic Centre which has been delayed due to IT shared service project.</t>
  </si>
  <si>
    <t>Software has been implemented and tested.</t>
  </si>
  <si>
    <t>There has been a delay in awarding the contract for the demolition works which is the majority of teh remaining expenditure in 2009/10.  The contract has now been awarded and work is progressing.  Negotiations are being held with the funding body North West Development Agency with regards to reprofiling the allocated budget.</t>
  </si>
  <si>
    <t>These grants are mandatory.  There is a time period between grant approval, works done and payment.  Vacancies in the Adult Care Team for Occupational Therapists (OT) have been filled but there is now a 29 week waiting time for an OT assessment. An assessment is needed before a grant can be processed. Approved grants will appear as an underspend but is committed funding.If the funding is to be removed from the DFG 'pot', it will need to be ring-fenced in reserves for the funding of DFGs as this money is already committed/approved . 2009/10 is the last year of funding specifically for tenants of Riverside. Discussions with Riverside have been held regarding increasing their contribution and their board have looked at funding from next financial year. Current commitment levels are £470K for general grants and £190K for Riverside tenants.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</si>
</sst>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0\)"/>
  </numFmts>
  <fonts count="44">
    <font>
      <sz val="10"/>
      <name val="Arial"/>
      <family val="0"/>
    </font>
    <font>
      <b/>
      <u val="single"/>
      <sz val="12"/>
      <name val="Arial"/>
      <family val="2"/>
    </font>
    <font>
      <b/>
      <sz val="12"/>
      <name val="Arial"/>
      <family val="2"/>
    </font>
    <font>
      <sz val="12"/>
      <name val="Arial"/>
      <family val="2"/>
    </font>
    <font>
      <sz val="8"/>
      <name val="Arial"/>
      <family val="2"/>
    </font>
    <font>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indexed="45"/>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color indexed="63"/>
      </right>
      <top style="thin"/>
      <bottom style="thin"/>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style="thin"/>
    </border>
    <border>
      <left style="thin"/>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7">
    <xf numFmtId="0" fontId="0" fillId="0" borderId="0" xfId="0" applyAlignment="1">
      <alignment/>
    </xf>
    <xf numFmtId="3" fontId="1" fillId="0" borderId="0" xfId="0" applyNumberFormat="1" applyFont="1" applyFill="1" applyBorder="1" applyAlignment="1">
      <alignment/>
    </xf>
    <xf numFmtId="164" fontId="2" fillId="0" borderId="0" xfId="0" applyNumberFormat="1" applyFont="1" applyFill="1" applyAlignment="1">
      <alignment/>
    </xf>
    <xf numFmtId="164" fontId="3" fillId="0" borderId="0" xfId="0" applyNumberFormat="1" applyFont="1" applyFill="1" applyAlignment="1">
      <alignment/>
    </xf>
    <xf numFmtId="0" fontId="2" fillId="0" borderId="0" xfId="0" applyFont="1" applyFill="1" applyAlignment="1">
      <alignment horizontal="right"/>
    </xf>
    <xf numFmtId="0" fontId="3" fillId="0" borderId="0" xfId="0" applyFont="1" applyFill="1" applyAlignment="1">
      <alignment/>
    </xf>
    <xf numFmtId="0" fontId="2" fillId="0" borderId="10" xfId="0" applyFont="1" applyFill="1" applyBorder="1" applyAlignment="1">
      <alignment/>
    </xf>
    <xf numFmtId="0" fontId="2" fillId="0" borderId="10" xfId="0" applyFont="1" applyFill="1" applyBorder="1" applyAlignment="1">
      <alignment horizontal="center"/>
    </xf>
    <xf numFmtId="164" fontId="2" fillId="0" borderId="10" xfId="0" applyNumberFormat="1"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xf>
    <xf numFmtId="0" fontId="2" fillId="0" borderId="11" xfId="0" applyFont="1" applyFill="1" applyBorder="1" applyAlignment="1">
      <alignment horizontal="center"/>
    </xf>
    <xf numFmtId="164" fontId="2" fillId="0" borderId="11" xfId="0" applyNumberFormat="1" applyFont="1" applyFill="1" applyBorder="1" applyAlignment="1">
      <alignment horizontal="center"/>
    </xf>
    <xf numFmtId="164" fontId="2" fillId="0" borderId="11" xfId="0" applyNumberFormat="1" applyFont="1" applyFill="1" applyBorder="1" applyAlignment="1" quotePrefix="1">
      <alignment horizontal="center"/>
    </xf>
    <xf numFmtId="0" fontId="3" fillId="0" borderId="0" xfId="0" applyFont="1" applyFill="1" applyBorder="1" applyAlignment="1">
      <alignment/>
    </xf>
    <xf numFmtId="164" fontId="3" fillId="0" borderId="11" xfId="0" applyNumberFormat="1" applyFont="1" applyFill="1" applyBorder="1" applyAlignment="1">
      <alignment/>
    </xf>
    <xf numFmtId="164" fontId="3" fillId="0" borderId="0" xfId="0" applyNumberFormat="1"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164" fontId="3" fillId="0" borderId="12" xfId="0" applyNumberFormat="1" applyFont="1" applyFill="1" applyBorder="1" applyAlignment="1">
      <alignment/>
    </xf>
    <xf numFmtId="0" fontId="3" fillId="0" borderId="12" xfId="0" applyFont="1" applyFill="1" applyBorder="1" applyAlignment="1">
      <alignment vertical="top"/>
    </xf>
    <xf numFmtId="0" fontId="3" fillId="0" borderId="0" xfId="0" applyFont="1" applyFill="1" applyAlignment="1">
      <alignment vertical="top"/>
    </xf>
    <xf numFmtId="164" fontId="3" fillId="0" borderId="0" xfId="0" applyNumberFormat="1" applyFont="1" applyFill="1" applyAlignment="1">
      <alignment vertical="top"/>
    </xf>
    <xf numFmtId="164" fontId="3" fillId="0" borderId="0" xfId="0" applyNumberFormat="1" applyFont="1" applyFill="1" applyBorder="1" applyAlignment="1">
      <alignment vertical="top"/>
    </xf>
    <xf numFmtId="0" fontId="3" fillId="0" borderId="10" xfId="0" applyFont="1" applyFill="1" applyBorder="1" applyAlignment="1">
      <alignment vertical="top"/>
    </xf>
    <xf numFmtId="0" fontId="3" fillId="0" borderId="0" xfId="0" applyFont="1" applyFill="1" applyBorder="1" applyAlignment="1">
      <alignment vertical="top"/>
    </xf>
    <xf numFmtId="164" fontId="1" fillId="0" borderId="0" xfId="0" applyNumberFormat="1" applyFont="1" applyFill="1" applyAlignment="1">
      <alignment/>
    </xf>
    <xf numFmtId="164" fontId="3" fillId="0" borderId="10" xfId="0" applyNumberFormat="1" applyFont="1" applyFill="1" applyBorder="1" applyAlignment="1">
      <alignment/>
    </xf>
    <xf numFmtId="164" fontId="2" fillId="0" borderId="13" xfId="0" applyNumberFormat="1" applyFont="1" applyFill="1" applyBorder="1" applyAlignment="1">
      <alignment/>
    </xf>
    <xf numFmtId="164" fontId="2" fillId="0" borderId="14" xfId="0" applyNumberFormat="1" applyFont="1" applyFill="1" applyBorder="1" applyAlignment="1">
      <alignment horizontal="center"/>
    </xf>
    <xf numFmtId="164" fontId="2" fillId="0" borderId="15" xfId="0" applyNumberFormat="1" applyFont="1" applyFill="1" applyBorder="1" applyAlignment="1">
      <alignment horizontal="center"/>
    </xf>
    <xf numFmtId="164" fontId="2" fillId="0" borderId="16" xfId="0" applyNumberFormat="1" applyFont="1" applyFill="1" applyBorder="1" applyAlignment="1">
      <alignment horizontal="center"/>
    </xf>
    <xf numFmtId="164" fontId="2" fillId="0" borderId="17" xfId="0" applyNumberFormat="1" applyFont="1" applyFill="1" applyBorder="1" applyAlignment="1">
      <alignment horizontal="center"/>
    </xf>
    <xf numFmtId="164" fontId="2" fillId="0" borderId="18" xfId="0" applyNumberFormat="1" applyFont="1" applyFill="1" applyBorder="1" applyAlignment="1">
      <alignment horizontal="center"/>
    </xf>
    <xf numFmtId="164" fontId="2" fillId="0" borderId="17" xfId="0" applyNumberFormat="1" applyFont="1" applyFill="1" applyBorder="1" applyAlignment="1" quotePrefix="1">
      <alignment horizontal="center"/>
    </xf>
    <xf numFmtId="164" fontId="2" fillId="0" borderId="18" xfId="0" applyNumberFormat="1" applyFont="1" applyFill="1" applyBorder="1" applyAlignment="1" quotePrefix="1">
      <alignment horizontal="center"/>
    </xf>
    <xf numFmtId="164" fontId="3" fillId="0" borderId="19" xfId="0" applyNumberFormat="1" applyFont="1" applyFill="1" applyBorder="1" applyAlignment="1">
      <alignment/>
    </xf>
    <xf numFmtId="164" fontId="3" fillId="0" borderId="20" xfId="0" applyNumberFormat="1" applyFont="1" applyFill="1" applyBorder="1" applyAlignment="1">
      <alignment/>
    </xf>
    <xf numFmtId="164" fontId="3" fillId="0" borderId="21" xfId="0" applyNumberFormat="1" applyFont="1" applyFill="1" applyBorder="1" applyAlignment="1">
      <alignment/>
    </xf>
    <xf numFmtId="164" fontId="2" fillId="0" borderId="22" xfId="0" applyNumberFormat="1" applyFont="1" applyFill="1" applyBorder="1" applyAlignment="1">
      <alignment/>
    </xf>
    <xf numFmtId="164" fontId="2" fillId="0" borderId="0" xfId="0" applyNumberFormat="1" applyFont="1" applyFill="1" applyBorder="1" applyAlignment="1">
      <alignment horizontal="center"/>
    </xf>
    <xf numFmtId="164" fontId="2" fillId="0" borderId="0" xfId="0" applyNumberFormat="1" applyFont="1" applyFill="1" applyBorder="1" applyAlignment="1" quotePrefix="1">
      <alignment horizontal="center"/>
    </xf>
    <xf numFmtId="164" fontId="2" fillId="0" borderId="0" xfId="0" applyNumberFormat="1" applyFont="1" applyFill="1" applyBorder="1" applyAlignment="1">
      <alignment/>
    </xf>
    <xf numFmtId="164" fontId="2" fillId="0" borderId="23" xfId="0" applyNumberFormat="1" applyFont="1" applyFill="1" applyBorder="1" applyAlignment="1">
      <alignment horizontal="center"/>
    </xf>
    <xf numFmtId="164" fontId="2" fillId="0" borderId="24" xfId="0" applyNumberFormat="1" applyFont="1" applyFill="1" applyBorder="1" applyAlignment="1">
      <alignment horizontal="center"/>
    </xf>
    <xf numFmtId="164" fontId="2" fillId="0" borderId="25" xfId="0" applyNumberFormat="1" applyFont="1" applyFill="1" applyBorder="1" applyAlignment="1">
      <alignment horizontal="center"/>
    </xf>
    <xf numFmtId="0" fontId="2" fillId="0" borderId="26" xfId="0" applyFont="1" applyFill="1" applyBorder="1" applyAlignment="1">
      <alignment/>
    </xf>
    <xf numFmtId="0" fontId="2" fillId="0" borderId="27" xfId="0" applyFont="1" applyFill="1" applyBorder="1" applyAlignment="1">
      <alignment/>
    </xf>
    <xf numFmtId="0" fontId="3" fillId="0" borderId="28" xfId="0" applyFont="1" applyFill="1" applyBorder="1" applyAlignment="1">
      <alignment/>
    </xf>
    <xf numFmtId="0" fontId="3" fillId="0" borderId="29" xfId="0" applyFont="1" applyFill="1" applyBorder="1" applyAlignment="1">
      <alignment/>
    </xf>
    <xf numFmtId="0" fontId="3" fillId="0" borderId="30" xfId="0" applyFont="1" applyFill="1" applyBorder="1" applyAlignment="1">
      <alignment/>
    </xf>
    <xf numFmtId="0" fontId="2" fillId="0" borderId="31" xfId="0" applyFont="1" applyFill="1" applyBorder="1" applyAlignment="1">
      <alignment/>
    </xf>
    <xf numFmtId="164" fontId="2" fillId="0" borderId="31" xfId="0" applyNumberFormat="1" applyFont="1" applyFill="1" applyBorder="1" applyAlignment="1">
      <alignment/>
    </xf>
    <xf numFmtId="164" fontId="2" fillId="0" borderId="0" xfId="0" applyNumberFormat="1" applyFont="1" applyFill="1" applyAlignment="1">
      <alignment horizontal="right"/>
    </xf>
    <xf numFmtId="0" fontId="1" fillId="0" borderId="26" xfId="0" applyFont="1" applyFill="1" applyBorder="1" applyAlignment="1">
      <alignment/>
    </xf>
    <xf numFmtId="164" fontId="2" fillId="0" borderId="32" xfId="0" applyNumberFormat="1" applyFont="1" applyFill="1" applyBorder="1" applyAlignment="1">
      <alignment/>
    </xf>
    <xf numFmtId="0" fontId="3" fillId="0" borderId="27" xfId="0" applyFont="1" applyFill="1" applyBorder="1" applyAlignment="1">
      <alignment/>
    </xf>
    <xf numFmtId="164" fontId="3" fillId="0" borderId="17" xfId="0" applyNumberFormat="1" applyFont="1" applyFill="1" applyBorder="1" applyAlignment="1">
      <alignment/>
    </xf>
    <xf numFmtId="164" fontId="3" fillId="0" borderId="18" xfId="0" applyNumberFormat="1" applyFont="1" applyFill="1" applyBorder="1" applyAlignment="1">
      <alignment/>
    </xf>
    <xf numFmtId="0" fontId="1" fillId="0" borderId="27" xfId="0" applyFont="1" applyFill="1" applyBorder="1" applyAlignment="1">
      <alignment/>
    </xf>
    <xf numFmtId="0" fontId="3" fillId="0" borderId="31" xfId="0" applyFont="1" applyFill="1" applyBorder="1" applyAlignment="1">
      <alignment/>
    </xf>
    <xf numFmtId="164" fontId="2" fillId="0" borderId="33" xfId="0" applyNumberFormat="1" applyFont="1" applyFill="1" applyBorder="1" applyAlignment="1">
      <alignment/>
    </xf>
    <xf numFmtId="164" fontId="2" fillId="0" borderId="11" xfId="0" applyNumberFormat="1" applyFont="1" applyFill="1" applyBorder="1" applyAlignment="1">
      <alignment/>
    </xf>
    <xf numFmtId="0" fontId="1" fillId="0" borderId="29" xfId="0" applyFont="1" applyFill="1" applyBorder="1" applyAlignment="1">
      <alignment/>
    </xf>
    <xf numFmtId="164" fontId="3" fillId="0" borderId="23" xfId="0" applyNumberFormat="1" applyFont="1" applyFill="1" applyBorder="1" applyAlignment="1">
      <alignment/>
    </xf>
    <xf numFmtId="164" fontId="3" fillId="0" borderId="24" xfId="0" applyNumberFormat="1" applyFont="1" applyFill="1" applyBorder="1" applyAlignment="1">
      <alignment/>
    </xf>
    <xf numFmtId="164" fontId="3" fillId="0" borderId="25" xfId="0" applyNumberFormat="1" applyFont="1" applyFill="1" applyBorder="1" applyAlignment="1">
      <alignment/>
    </xf>
    <xf numFmtId="164" fontId="3" fillId="0" borderId="0" xfId="0" applyNumberFormat="1" applyFont="1" applyBorder="1" applyAlignment="1">
      <alignment/>
    </xf>
    <xf numFmtId="164" fontId="2" fillId="0" borderId="34" xfId="0" applyNumberFormat="1" applyFont="1" applyFill="1" applyBorder="1" applyAlignment="1" quotePrefix="1">
      <alignment horizontal="center"/>
    </xf>
    <xf numFmtId="164" fontId="1" fillId="0" borderId="0" xfId="0" applyNumberFormat="1" applyFont="1" applyBorder="1" applyAlignment="1">
      <alignment/>
    </xf>
    <xf numFmtId="164" fontId="2" fillId="0" borderId="34" xfId="0" applyNumberFormat="1" applyFont="1" applyFill="1" applyBorder="1" applyAlignment="1">
      <alignment horizontal="center"/>
    </xf>
    <xf numFmtId="164" fontId="3" fillId="0" borderId="12" xfId="0" applyNumberFormat="1" applyFont="1" applyFill="1" applyBorder="1" applyAlignment="1">
      <alignment vertical="top"/>
    </xf>
    <xf numFmtId="164" fontId="2" fillId="0" borderId="12" xfId="0" applyNumberFormat="1" applyFont="1" applyFill="1" applyBorder="1" applyAlignment="1">
      <alignment/>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2" fillId="0" borderId="35" xfId="0" applyNumberFormat="1" applyFont="1" applyFill="1" applyBorder="1" applyAlignment="1">
      <alignment/>
    </xf>
    <xf numFmtId="164" fontId="2" fillId="0" borderId="36" xfId="0" applyNumberFormat="1" applyFont="1" applyFill="1" applyBorder="1" applyAlignment="1">
      <alignment/>
    </xf>
    <xf numFmtId="164" fontId="3" fillId="0" borderId="37" xfId="0" applyNumberFormat="1" applyFont="1" applyFill="1" applyBorder="1" applyAlignment="1">
      <alignment vertical="top"/>
    </xf>
    <xf numFmtId="164" fontId="3" fillId="0" borderId="10" xfId="0" applyNumberFormat="1" applyFont="1" applyFill="1" applyBorder="1" applyAlignment="1">
      <alignment vertical="top"/>
    </xf>
    <xf numFmtId="164" fontId="3" fillId="0" borderId="38" xfId="0" applyNumberFormat="1" applyFont="1" applyFill="1" applyBorder="1" applyAlignment="1">
      <alignment vertical="top"/>
    </xf>
    <xf numFmtId="164" fontId="2" fillId="0" borderId="39" xfId="0" applyNumberFormat="1" applyFont="1" applyFill="1" applyBorder="1" applyAlignment="1">
      <alignment/>
    </xf>
    <xf numFmtId="164" fontId="2" fillId="0" borderId="40" xfId="0" applyNumberFormat="1" applyFont="1" applyFill="1" applyBorder="1" applyAlignment="1">
      <alignment/>
    </xf>
    <xf numFmtId="164" fontId="2" fillId="0" borderId="41" xfId="0" applyNumberFormat="1" applyFont="1" applyFill="1" applyBorder="1" applyAlignment="1">
      <alignment horizontal="center"/>
    </xf>
    <xf numFmtId="164" fontId="2" fillId="0" borderId="42" xfId="0" applyNumberFormat="1" applyFont="1" applyFill="1" applyBorder="1" applyAlignment="1">
      <alignment horizontal="center"/>
    </xf>
    <xf numFmtId="3" fontId="2" fillId="0" borderId="12" xfId="0" applyNumberFormat="1" applyFont="1" applyFill="1" applyBorder="1" applyAlignment="1">
      <alignment/>
    </xf>
    <xf numFmtId="164" fontId="4" fillId="0" borderId="0" xfId="0" applyNumberFormat="1" applyFont="1" applyFill="1" applyAlignment="1">
      <alignment/>
    </xf>
    <xf numFmtId="3" fontId="3" fillId="0" borderId="12" xfId="0" applyNumberFormat="1" applyFont="1" applyFill="1" applyBorder="1" applyAlignment="1">
      <alignment wrapText="1"/>
    </xf>
    <xf numFmtId="3" fontId="3" fillId="0" borderId="10" xfId="0" applyNumberFormat="1" applyFont="1" applyFill="1" applyBorder="1" applyAlignment="1">
      <alignment wrapText="1"/>
    </xf>
    <xf numFmtId="0" fontId="3" fillId="0" borderId="43" xfId="0" applyFont="1" applyFill="1" applyBorder="1" applyAlignment="1">
      <alignment vertical="center"/>
    </xf>
    <xf numFmtId="164" fontId="2" fillId="0" borderId="43" xfId="0" applyNumberFormat="1" applyFont="1" applyFill="1" applyBorder="1" applyAlignment="1">
      <alignment horizontal="center" vertical="center"/>
    </xf>
    <xf numFmtId="0" fontId="3" fillId="0" borderId="0" xfId="0" applyFont="1" applyFill="1" applyAlignment="1">
      <alignment vertical="center"/>
    </xf>
    <xf numFmtId="0" fontId="3" fillId="0" borderId="12" xfId="0" applyFont="1" applyFill="1" applyBorder="1" applyAlignment="1">
      <alignment vertical="center"/>
    </xf>
    <xf numFmtId="164" fontId="3" fillId="0" borderId="12" xfId="0" applyNumberFormat="1" applyFont="1" applyFill="1" applyBorder="1" applyAlignment="1">
      <alignment vertical="center"/>
    </xf>
    <xf numFmtId="0" fontId="3" fillId="0" borderId="0" xfId="0" applyFont="1" applyFill="1" applyBorder="1" applyAlignment="1">
      <alignment vertical="center"/>
    </xf>
    <xf numFmtId="3" fontId="3" fillId="0" borderId="0" xfId="0" applyNumberFormat="1" applyFont="1" applyFill="1" applyBorder="1" applyAlignment="1">
      <alignment vertical="center"/>
    </xf>
    <xf numFmtId="0" fontId="3" fillId="0" borderId="12" xfId="0" applyFont="1" applyFill="1" applyBorder="1" applyAlignment="1">
      <alignment vertical="center" wrapText="1"/>
    </xf>
    <xf numFmtId="0" fontId="2" fillId="0" borderId="12" xfId="0" applyFont="1" applyFill="1" applyBorder="1" applyAlignment="1">
      <alignment vertical="center"/>
    </xf>
    <xf numFmtId="164" fontId="2" fillId="0" borderId="12" xfId="0" applyNumberFormat="1" applyFont="1" applyFill="1" applyBorder="1" applyAlignment="1">
      <alignment vertical="center"/>
    </xf>
    <xf numFmtId="3" fontId="2" fillId="0" borderId="12" xfId="0" applyNumberFormat="1" applyFont="1" applyFill="1" applyBorder="1" applyAlignment="1">
      <alignment vertical="center"/>
    </xf>
    <xf numFmtId="0" fontId="2" fillId="0" borderId="0" xfId="0" applyFont="1" applyFill="1" applyBorder="1" applyAlignment="1">
      <alignment vertical="center"/>
    </xf>
    <xf numFmtId="164" fontId="3" fillId="0" borderId="35" xfId="0" applyNumberFormat="1" applyFont="1" applyFill="1" applyBorder="1" applyAlignment="1">
      <alignment vertical="center"/>
    </xf>
    <xf numFmtId="164" fontId="3" fillId="0" borderId="36" xfId="0" applyNumberFormat="1" applyFont="1" applyFill="1" applyBorder="1" applyAlignment="1">
      <alignment vertical="center"/>
    </xf>
    <xf numFmtId="164" fontId="3" fillId="0" borderId="0" xfId="0" applyNumberFormat="1" applyFont="1" applyFill="1" applyAlignment="1">
      <alignment vertical="center"/>
    </xf>
    <xf numFmtId="164" fontId="3" fillId="0" borderId="0" xfId="0" applyNumberFormat="1" applyFont="1" applyFill="1" applyBorder="1" applyAlignment="1">
      <alignment vertical="center"/>
    </xf>
    <xf numFmtId="164" fontId="3" fillId="0" borderId="33" xfId="0" applyNumberFormat="1" applyFont="1" applyFill="1" applyBorder="1" applyAlignment="1">
      <alignment/>
    </xf>
    <xf numFmtId="164" fontId="3" fillId="33" borderId="12" xfId="0" applyNumberFormat="1" applyFont="1" applyFill="1" applyBorder="1" applyAlignment="1">
      <alignment vertical="top"/>
    </xf>
    <xf numFmtId="164" fontId="3" fillId="33" borderId="12" xfId="0" applyNumberFormat="1" applyFont="1" applyFill="1" applyBorder="1" applyAlignment="1">
      <alignment vertical="center"/>
    </xf>
    <xf numFmtId="0" fontId="3" fillId="0" borderId="37" xfId="0" applyFont="1" applyFill="1" applyBorder="1" applyAlignment="1">
      <alignment wrapText="1"/>
    </xf>
    <xf numFmtId="164" fontId="3" fillId="0" borderId="10" xfId="0" applyNumberFormat="1" applyFont="1" applyFill="1" applyBorder="1" applyAlignment="1">
      <alignment vertical="center"/>
    </xf>
    <xf numFmtId="0" fontId="3" fillId="0" borderId="34" xfId="0" applyFont="1" applyFill="1" applyBorder="1" applyAlignment="1" quotePrefix="1">
      <alignment vertical="center" wrapText="1"/>
    </xf>
    <xf numFmtId="164" fontId="3" fillId="0" borderId="11" xfId="0" applyNumberFormat="1" applyFont="1" applyFill="1" applyBorder="1" applyAlignment="1">
      <alignment vertical="center"/>
    </xf>
    <xf numFmtId="164" fontId="2" fillId="0" borderId="11" xfId="0" applyNumberFormat="1" applyFont="1" applyFill="1" applyBorder="1" applyAlignment="1">
      <alignment vertical="top"/>
    </xf>
    <xf numFmtId="164" fontId="5" fillId="0" borderId="0" xfId="0" applyNumberFormat="1" applyFont="1" applyBorder="1" applyAlignment="1">
      <alignment/>
    </xf>
    <xf numFmtId="164" fontId="5" fillId="34" borderId="0" xfId="0" applyNumberFormat="1" applyFont="1" applyFill="1" applyBorder="1" applyAlignment="1">
      <alignment/>
    </xf>
    <xf numFmtId="164" fontId="5" fillId="0" borderId="0" xfId="0" applyNumberFormat="1" applyFont="1" applyFill="1" applyBorder="1" applyAlignment="1">
      <alignment/>
    </xf>
    <xf numFmtId="164" fontId="3" fillId="0" borderId="37" xfId="0" applyNumberFormat="1" applyFont="1" applyFill="1" applyBorder="1" applyAlignment="1">
      <alignment vertical="center"/>
    </xf>
    <xf numFmtId="164" fontId="2" fillId="0" borderId="44" xfId="0" applyNumberFormat="1" applyFont="1" applyFill="1" applyBorder="1" applyAlignment="1">
      <alignment/>
    </xf>
    <xf numFmtId="164" fontId="2" fillId="0" borderId="18" xfId="0" applyNumberFormat="1" applyFont="1" applyFill="1" applyBorder="1" applyAlignment="1">
      <alignment/>
    </xf>
    <xf numFmtId="164" fontId="2" fillId="0" borderId="26" xfId="0" applyNumberFormat="1" applyFont="1" applyFill="1" applyBorder="1" applyAlignment="1">
      <alignment horizontal="center"/>
    </xf>
    <xf numFmtId="164" fontId="2" fillId="0" borderId="27" xfId="0" applyNumberFormat="1" applyFont="1" applyFill="1" applyBorder="1" applyAlignment="1">
      <alignment horizontal="center"/>
    </xf>
    <xf numFmtId="164" fontId="2" fillId="0" borderId="28" xfId="0" applyNumberFormat="1" applyFont="1" applyFill="1" applyBorder="1" applyAlignment="1">
      <alignment horizontal="center"/>
    </xf>
    <xf numFmtId="164" fontId="3" fillId="0" borderId="29" xfId="0" applyNumberFormat="1" applyFont="1" applyFill="1" applyBorder="1" applyAlignment="1">
      <alignment/>
    </xf>
    <xf numFmtId="164" fontId="3" fillId="0" borderId="30" xfId="0" applyNumberFormat="1" applyFont="1" applyFill="1" applyBorder="1" applyAlignment="1">
      <alignment/>
    </xf>
    <xf numFmtId="164" fontId="3" fillId="0" borderId="27" xfId="0" applyNumberFormat="1" applyFont="1" applyFill="1" applyBorder="1" applyAlignment="1">
      <alignment/>
    </xf>
    <xf numFmtId="164" fontId="2" fillId="0" borderId="27" xfId="0" applyNumberFormat="1" applyFont="1" applyFill="1" applyBorder="1" applyAlignment="1">
      <alignment/>
    </xf>
    <xf numFmtId="164" fontId="3" fillId="0" borderId="28" xfId="0" applyNumberFormat="1" applyFont="1" applyFill="1" applyBorder="1" applyAlignment="1">
      <alignment/>
    </xf>
    <xf numFmtId="164" fontId="2" fillId="0" borderId="27" xfId="0" applyNumberFormat="1" applyFont="1" applyFill="1" applyBorder="1" applyAlignment="1" quotePrefix="1">
      <alignment horizontal="center"/>
    </xf>
    <xf numFmtId="164" fontId="3" fillId="0" borderId="40" xfId="0" applyNumberFormat="1" applyFont="1" applyFill="1" applyBorder="1" applyAlignment="1">
      <alignment vertical="center"/>
    </xf>
    <xf numFmtId="164" fontId="2" fillId="0" borderId="43" xfId="0" applyNumberFormat="1" applyFont="1" applyFill="1" applyBorder="1" applyAlignment="1">
      <alignment vertical="top"/>
    </xf>
    <xf numFmtId="164" fontId="3" fillId="0" borderId="45" xfId="0" applyNumberFormat="1" applyFont="1" applyFill="1" applyBorder="1" applyAlignment="1">
      <alignment vertical="center"/>
    </xf>
    <xf numFmtId="164" fontId="3" fillId="0" borderId="43" xfId="0" applyNumberFormat="1" applyFont="1" applyFill="1" applyBorder="1" applyAlignment="1">
      <alignment vertical="center"/>
    </xf>
    <xf numFmtId="164" fontId="3" fillId="0" borderId="46" xfId="0" applyNumberFormat="1" applyFont="1" applyFill="1" applyBorder="1" applyAlignment="1">
      <alignment vertical="center"/>
    </xf>
    <xf numFmtId="3" fontId="3" fillId="0" borderId="12" xfId="0" applyNumberFormat="1" applyFont="1" applyFill="1" applyBorder="1" applyAlignment="1">
      <alignment vertical="center" wrapText="1"/>
    </xf>
    <xf numFmtId="0" fontId="3" fillId="0" borderId="47" xfId="0" applyFont="1" applyFill="1" applyBorder="1" applyAlignment="1">
      <alignment vertical="center" wrapText="1"/>
    </xf>
    <xf numFmtId="3" fontId="3" fillId="0" borderId="43" xfId="0" applyNumberFormat="1" applyFont="1" applyFill="1" applyBorder="1" applyAlignment="1">
      <alignment vertical="center" wrapText="1"/>
    </xf>
    <xf numFmtId="3" fontId="3" fillId="0" borderId="46" xfId="0" applyNumberFormat="1" applyFont="1" applyFill="1" applyBorder="1" applyAlignment="1">
      <alignment vertical="center" wrapText="1"/>
    </xf>
    <xf numFmtId="0" fontId="3" fillId="0" borderId="43" xfId="0" applyFont="1" applyFill="1" applyBorder="1" applyAlignment="1">
      <alignment vertical="center" wrapText="1"/>
    </xf>
    <xf numFmtId="0" fontId="3" fillId="0" borderId="38" xfId="0" applyFont="1" applyFill="1" applyBorder="1" applyAlignment="1">
      <alignment vertical="center" wrapText="1"/>
    </xf>
    <xf numFmtId="0" fontId="3" fillId="0" borderId="46" xfId="0" applyFont="1" applyFill="1" applyBorder="1" applyAlignment="1">
      <alignment vertical="center" wrapText="1"/>
    </xf>
    <xf numFmtId="2" fontId="3" fillId="0" borderId="12" xfId="0" applyNumberFormat="1" applyFont="1" applyFill="1" applyBorder="1" applyAlignment="1">
      <alignment vertical="center" wrapText="1"/>
    </xf>
    <xf numFmtId="3" fontId="3" fillId="0" borderId="11" xfId="0" applyNumberFormat="1" applyFont="1" applyFill="1" applyBorder="1" applyAlignment="1">
      <alignment wrapText="1"/>
    </xf>
    <xf numFmtId="3" fontId="3" fillId="0" borderId="11" xfId="0" applyNumberFormat="1" applyFont="1" applyFill="1" applyBorder="1" applyAlignment="1">
      <alignment vertical="center" wrapText="1"/>
    </xf>
    <xf numFmtId="3" fontId="3" fillId="0" borderId="43" xfId="0" applyNumberFormat="1" applyFont="1" applyFill="1" applyBorder="1" applyAlignment="1">
      <alignment wrapText="1"/>
    </xf>
    <xf numFmtId="3" fontId="3" fillId="0" borderId="10" xfId="0" applyNumberFormat="1" applyFont="1" applyFill="1" applyBorder="1" applyAlignment="1">
      <alignment vertical="center" wrapText="1"/>
    </xf>
    <xf numFmtId="0" fontId="0" fillId="0" borderId="11" xfId="0" applyFill="1" applyBorder="1" applyAlignment="1">
      <alignment vertical="center" wrapText="1"/>
    </xf>
    <xf numFmtId="0" fontId="0" fillId="0" borderId="43" xfId="0" applyFill="1" applyBorder="1" applyAlignment="1">
      <alignment vertical="center" wrapText="1"/>
    </xf>
    <xf numFmtId="164" fontId="2" fillId="35"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17</xdr:row>
      <xdr:rowOff>0</xdr:rowOff>
    </xdr:from>
    <xdr:to>
      <xdr:col>12</xdr:col>
      <xdr:colOff>0</xdr:colOff>
      <xdr:row>17</xdr:row>
      <xdr:rowOff>0</xdr:rowOff>
    </xdr:to>
    <xdr:sp>
      <xdr:nvSpPr>
        <xdr:cNvPr id="1" name="AutoShape 3"/>
        <xdr:cNvSpPr>
          <a:spLocks/>
        </xdr:cNvSpPr>
      </xdr:nvSpPr>
      <xdr:spPr>
        <a:xfrm>
          <a:off x="12649200" y="5200650"/>
          <a:ext cx="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11</xdr:row>
      <xdr:rowOff>0</xdr:rowOff>
    </xdr:from>
    <xdr:to>
      <xdr:col>12</xdr:col>
      <xdr:colOff>0</xdr:colOff>
      <xdr:row>11</xdr:row>
      <xdr:rowOff>0</xdr:rowOff>
    </xdr:to>
    <xdr:sp>
      <xdr:nvSpPr>
        <xdr:cNvPr id="1" name="AutoShape 3"/>
        <xdr:cNvSpPr>
          <a:spLocks/>
        </xdr:cNvSpPr>
      </xdr:nvSpPr>
      <xdr:spPr>
        <a:xfrm>
          <a:off x="11877675" y="2152650"/>
          <a:ext cx="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13</xdr:row>
      <xdr:rowOff>0</xdr:rowOff>
    </xdr:from>
    <xdr:to>
      <xdr:col>12</xdr:col>
      <xdr:colOff>0</xdr:colOff>
      <xdr:row>13</xdr:row>
      <xdr:rowOff>0</xdr:rowOff>
    </xdr:to>
    <xdr:sp>
      <xdr:nvSpPr>
        <xdr:cNvPr id="1" name="AutoShape 3"/>
        <xdr:cNvSpPr>
          <a:spLocks/>
        </xdr:cNvSpPr>
      </xdr:nvSpPr>
      <xdr:spPr>
        <a:xfrm>
          <a:off x="12639675" y="2533650"/>
          <a:ext cx="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11</xdr:row>
      <xdr:rowOff>0</xdr:rowOff>
    </xdr:from>
    <xdr:to>
      <xdr:col>9</xdr:col>
      <xdr:colOff>0</xdr:colOff>
      <xdr:row>11</xdr:row>
      <xdr:rowOff>0</xdr:rowOff>
    </xdr:to>
    <xdr:sp>
      <xdr:nvSpPr>
        <xdr:cNvPr id="1" name="AutoShape 1"/>
        <xdr:cNvSpPr>
          <a:spLocks/>
        </xdr:cNvSpPr>
      </xdr:nvSpPr>
      <xdr:spPr>
        <a:xfrm>
          <a:off x="9458325" y="2152650"/>
          <a:ext cx="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74"/>
  <sheetViews>
    <sheetView tabSelected="1" zoomScale="90" zoomScaleNormal="90" zoomScalePageLayoutView="0" workbookViewId="0" topLeftCell="A1">
      <selection activeCell="A2" sqref="A2"/>
    </sheetView>
  </sheetViews>
  <sheetFormatPr defaultColWidth="9.140625" defaultRowHeight="12.75"/>
  <cols>
    <col min="1" max="1" width="44.7109375" style="5" bestFit="1" customWidth="1"/>
    <col min="2" max="2" width="14.140625" style="3" bestFit="1" customWidth="1"/>
    <col min="3" max="3" width="11.7109375" style="3" bestFit="1" customWidth="1"/>
    <col min="4" max="4" width="15.7109375" style="3" bestFit="1" customWidth="1"/>
    <col min="5" max="5" width="14.140625" style="3" bestFit="1" customWidth="1"/>
    <col min="6" max="6" width="1.28515625" style="16" customWidth="1"/>
    <col min="7" max="8" width="12.8515625" style="3" bestFit="1" customWidth="1"/>
    <col min="9" max="9" width="1.7109375" style="16" customWidth="1"/>
    <col min="10" max="10" width="12.8515625" style="3" bestFit="1" customWidth="1"/>
    <col min="11" max="16384" width="9.140625" style="5" customWidth="1"/>
  </cols>
  <sheetData>
    <row r="1" spans="1:10" ht="15.75">
      <c r="A1" s="1" t="s">
        <v>87</v>
      </c>
      <c r="B1" s="2"/>
      <c r="G1" s="53"/>
      <c r="H1" s="53"/>
      <c r="J1" s="53" t="s">
        <v>66</v>
      </c>
    </row>
    <row r="2" ht="15.75" thickBot="1"/>
    <row r="3" spans="1:10" s="9" customFormat="1" ht="15.75">
      <c r="A3" s="46" t="s">
        <v>0</v>
      </c>
      <c r="B3" s="29" t="s">
        <v>38</v>
      </c>
      <c r="C3" s="30" t="s">
        <v>8</v>
      </c>
      <c r="D3" s="82" t="s">
        <v>81</v>
      </c>
      <c r="E3" s="31" t="s">
        <v>42</v>
      </c>
      <c r="F3" s="40"/>
      <c r="G3" s="118" t="s">
        <v>118</v>
      </c>
      <c r="H3" s="118" t="s">
        <v>6</v>
      </c>
      <c r="I3" s="40"/>
      <c r="J3" s="118" t="s">
        <v>2</v>
      </c>
    </row>
    <row r="4" spans="1:10" s="9" customFormat="1" ht="15.75">
      <c r="A4" s="47"/>
      <c r="B4" s="32" t="s">
        <v>43</v>
      </c>
      <c r="C4" s="12" t="s">
        <v>11</v>
      </c>
      <c r="D4" s="70" t="s">
        <v>79</v>
      </c>
      <c r="E4" s="33" t="s">
        <v>43</v>
      </c>
      <c r="F4" s="40"/>
      <c r="G4" s="119" t="s">
        <v>8</v>
      </c>
      <c r="H4" s="119" t="s">
        <v>128</v>
      </c>
      <c r="I4" s="40"/>
      <c r="J4" s="119" t="s">
        <v>138</v>
      </c>
    </row>
    <row r="5" spans="1:10" s="9" customFormat="1" ht="15.75">
      <c r="A5" s="47"/>
      <c r="B5" s="32" t="s">
        <v>44</v>
      </c>
      <c r="C5" s="12" t="s">
        <v>63</v>
      </c>
      <c r="D5" s="70" t="s">
        <v>80</v>
      </c>
      <c r="E5" s="33" t="s">
        <v>44</v>
      </c>
      <c r="F5" s="40"/>
      <c r="G5" s="119" t="s">
        <v>119</v>
      </c>
      <c r="H5" s="119" t="s">
        <v>129</v>
      </c>
      <c r="I5" s="40"/>
      <c r="J5" s="119" t="s">
        <v>44</v>
      </c>
    </row>
    <row r="6" spans="1:10" s="9" customFormat="1" ht="15.75">
      <c r="A6" s="47"/>
      <c r="B6" s="34" t="s">
        <v>88</v>
      </c>
      <c r="C6" s="68" t="s">
        <v>45</v>
      </c>
      <c r="D6" s="70" t="s">
        <v>44</v>
      </c>
      <c r="E6" s="35" t="s">
        <v>88</v>
      </c>
      <c r="F6" s="41"/>
      <c r="G6" s="119"/>
      <c r="H6" s="119"/>
      <c r="I6" s="41"/>
      <c r="J6" s="126" t="s">
        <v>88</v>
      </c>
    </row>
    <row r="7" spans="1:10" ht="16.5" thickBot="1">
      <c r="A7" s="48"/>
      <c r="B7" s="43" t="s">
        <v>13</v>
      </c>
      <c r="C7" s="44" t="s">
        <v>13</v>
      </c>
      <c r="D7" s="83" t="s">
        <v>13</v>
      </c>
      <c r="E7" s="45" t="s">
        <v>13</v>
      </c>
      <c r="F7" s="40"/>
      <c r="G7" s="120" t="s">
        <v>13</v>
      </c>
      <c r="H7" s="120" t="s">
        <v>13</v>
      </c>
      <c r="I7" s="40"/>
      <c r="J7" s="120" t="s">
        <v>13</v>
      </c>
    </row>
    <row r="8" spans="1:10" ht="15.75">
      <c r="A8" s="54" t="s">
        <v>89</v>
      </c>
      <c r="B8" s="29"/>
      <c r="C8" s="30"/>
      <c r="D8" s="30"/>
      <c r="E8" s="31"/>
      <c r="F8" s="40"/>
      <c r="G8" s="118"/>
      <c r="H8" s="118"/>
      <c r="I8" s="40"/>
      <c r="J8" s="118"/>
    </row>
    <row r="9" spans="1:10" s="14" customFormat="1" ht="15">
      <c r="A9" s="49" t="s">
        <v>55</v>
      </c>
      <c r="B9" s="36">
        <v>129300</v>
      </c>
      <c r="C9" s="19">
        <v>20300</v>
      </c>
      <c r="D9" s="19"/>
      <c r="E9" s="37">
        <f aca="true" t="shared" si="0" ref="E9:E14">SUM(B9:D9)</f>
        <v>149600</v>
      </c>
      <c r="F9" s="16"/>
      <c r="G9" s="121">
        <v>-49600</v>
      </c>
      <c r="H9" s="121">
        <v>-100000</v>
      </c>
      <c r="I9" s="16"/>
      <c r="J9" s="121">
        <f aca="true" t="shared" si="1" ref="J9:J14">SUM(E9:H9)</f>
        <v>0</v>
      </c>
    </row>
    <row r="10" spans="1:10" s="14" customFormat="1" ht="15">
      <c r="A10" s="49" t="s">
        <v>30</v>
      </c>
      <c r="B10" s="36">
        <v>21000</v>
      </c>
      <c r="C10" s="19"/>
      <c r="D10" s="19"/>
      <c r="E10" s="37">
        <f t="shared" si="0"/>
        <v>21000</v>
      </c>
      <c r="F10" s="16"/>
      <c r="G10" s="121"/>
      <c r="H10" s="121"/>
      <c r="I10" s="16"/>
      <c r="J10" s="121">
        <f t="shared" si="1"/>
        <v>21000</v>
      </c>
    </row>
    <row r="11" spans="1:10" s="14" customFormat="1" ht="15">
      <c r="A11" s="49" t="s">
        <v>76</v>
      </c>
      <c r="B11" s="36">
        <v>40000</v>
      </c>
      <c r="C11" s="19"/>
      <c r="D11" s="19">
        <f>753800</f>
        <v>753800</v>
      </c>
      <c r="E11" s="37">
        <f t="shared" si="0"/>
        <v>793800</v>
      </c>
      <c r="F11" s="16"/>
      <c r="G11" s="121"/>
      <c r="H11" s="121"/>
      <c r="I11" s="16"/>
      <c r="J11" s="121">
        <f t="shared" si="1"/>
        <v>793800</v>
      </c>
    </row>
    <row r="12" spans="1:10" s="14" customFormat="1" ht="15">
      <c r="A12" s="50" t="s">
        <v>90</v>
      </c>
      <c r="B12" s="38">
        <v>15000</v>
      </c>
      <c r="C12" s="27"/>
      <c r="D12" s="27"/>
      <c r="E12" s="37">
        <f t="shared" si="0"/>
        <v>15000</v>
      </c>
      <c r="F12" s="16"/>
      <c r="G12" s="122"/>
      <c r="H12" s="122">
        <v>-15000</v>
      </c>
      <c r="I12" s="16"/>
      <c r="J12" s="121">
        <f t="shared" si="1"/>
        <v>0</v>
      </c>
    </row>
    <row r="13" spans="1:10" s="14" customFormat="1" ht="15">
      <c r="A13" s="49" t="s">
        <v>91</v>
      </c>
      <c r="B13" s="36">
        <v>160000</v>
      </c>
      <c r="C13" s="19">
        <f>1800+4700+32000+20000</f>
        <v>58500</v>
      </c>
      <c r="D13" s="19">
        <v>-10000</v>
      </c>
      <c r="E13" s="37">
        <f t="shared" si="0"/>
        <v>208500</v>
      </c>
      <c r="F13" s="16"/>
      <c r="G13" s="121">
        <v>-8000</v>
      </c>
      <c r="H13" s="121"/>
      <c r="I13" s="16"/>
      <c r="J13" s="121">
        <f t="shared" si="1"/>
        <v>200500</v>
      </c>
    </row>
    <row r="14" spans="1:10" ht="15.75" thickBot="1">
      <c r="A14" s="49" t="s">
        <v>135</v>
      </c>
      <c r="B14" s="36">
        <v>3490000</v>
      </c>
      <c r="C14" s="19">
        <v>375600</v>
      </c>
      <c r="D14" s="19">
        <v>-690000</v>
      </c>
      <c r="E14" s="37">
        <f t="shared" si="0"/>
        <v>3175600</v>
      </c>
      <c r="G14" s="121">
        <v>-3081000</v>
      </c>
      <c r="H14" s="121"/>
      <c r="J14" s="121">
        <f t="shared" si="1"/>
        <v>94600</v>
      </c>
    </row>
    <row r="15" spans="1:10" s="18" customFormat="1" ht="16.5" thickBot="1">
      <c r="A15" s="51"/>
      <c r="B15" s="55">
        <f>SUM(B9:B14)</f>
        <v>3855300</v>
      </c>
      <c r="C15" s="28">
        <f>SUM(C9:C14)</f>
        <v>454400</v>
      </c>
      <c r="D15" s="28">
        <f>SUM(D9:D14)</f>
        <v>53800</v>
      </c>
      <c r="E15" s="116">
        <f>SUM(E9:E14)</f>
        <v>4363500</v>
      </c>
      <c r="F15" s="42"/>
      <c r="G15" s="52">
        <f>SUM(G9:G14)</f>
        <v>-3138600</v>
      </c>
      <c r="H15" s="52">
        <f>SUM(H9:H14)</f>
        <v>-115000</v>
      </c>
      <c r="I15" s="42"/>
      <c r="J15" s="52">
        <f>SUM(J9:J14)</f>
        <v>1109900</v>
      </c>
    </row>
    <row r="16" spans="1:10" ht="15.75">
      <c r="A16" s="59" t="s">
        <v>92</v>
      </c>
      <c r="B16" s="32"/>
      <c r="C16" s="12"/>
      <c r="D16" s="12"/>
      <c r="E16" s="33"/>
      <c r="F16" s="40"/>
      <c r="G16" s="119"/>
      <c r="H16" s="119"/>
      <c r="I16" s="40"/>
      <c r="J16" s="119"/>
    </row>
    <row r="17" spans="1:10" s="14" customFormat="1" ht="15">
      <c r="A17" s="49" t="s">
        <v>93</v>
      </c>
      <c r="B17" s="36"/>
      <c r="C17" s="19">
        <v>60000</v>
      </c>
      <c r="D17" s="19"/>
      <c r="E17" s="37">
        <f aca="true" t="shared" si="2" ref="E17:E27">SUM(B17:D17)</f>
        <v>60000</v>
      </c>
      <c r="F17" s="16"/>
      <c r="G17" s="121"/>
      <c r="H17" s="121"/>
      <c r="I17" s="16"/>
      <c r="J17" s="121">
        <f aca="true" t="shared" si="3" ref="J17:J27">SUM(E17:H17)</f>
        <v>60000</v>
      </c>
    </row>
    <row r="18" spans="1:10" s="14" customFormat="1" ht="15">
      <c r="A18" s="49" t="s">
        <v>94</v>
      </c>
      <c r="B18" s="36">
        <v>100000</v>
      </c>
      <c r="C18" s="19"/>
      <c r="D18" s="19"/>
      <c r="E18" s="37">
        <f t="shared" si="2"/>
        <v>100000</v>
      </c>
      <c r="F18" s="16"/>
      <c r="G18" s="121">
        <v>-40000</v>
      </c>
      <c r="H18" s="121"/>
      <c r="I18" s="16"/>
      <c r="J18" s="121">
        <f t="shared" si="3"/>
        <v>60000</v>
      </c>
    </row>
    <row r="19" spans="1:10" s="14" customFormat="1" ht="15">
      <c r="A19" s="49" t="s">
        <v>95</v>
      </c>
      <c r="B19" s="36">
        <v>300000</v>
      </c>
      <c r="C19" s="19">
        <f>2900+4700</f>
        <v>7600</v>
      </c>
      <c r="D19" s="19">
        <f>-5100+8500</f>
        <v>3400</v>
      </c>
      <c r="E19" s="37">
        <f t="shared" si="2"/>
        <v>311000</v>
      </c>
      <c r="F19" s="16"/>
      <c r="G19" s="121">
        <f>-38700-20000</f>
        <v>-58700</v>
      </c>
      <c r="H19" s="121"/>
      <c r="I19" s="16"/>
      <c r="J19" s="121">
        <f t="shared" si="3"/>
        <v>252300</v>
      </c>
    </row>
    <row r="20" spans="1:10" s="14" customFormat="1" ht="15">
      <c r="A20" s="49" t="s">
        <v>17</v>
      </c>
      <c r="B20" s="36">
        <f>130000+9000</f>
        <v>139000</v>
      </c>
      <c r="C20" s="19">
        <f>7400-7400</f>
        <v>0</v>
      </c>
      <c r="D20" s="19"/>
      <c r="E20" s="37">
        <f t="shared" si="2"/>
        <v>139000</v>
      </c>
      <c r="F20" s="16"/>
      <c r="G20" s="121">
        <v>-135000</v>
      </c>
      <c r="H20" s="121"/>
      <c r="I20" s="16"/>
      <c r="J20" s="121">
        <f t="shared" si="3"/>
        <v>4000</v>
      </c>
    </row>
    <row r="21" spans="1:10" s="14" customFormat="1" ht="15">
      <c r="A21" s="49" t="s">
        <v>16</v>
      </c>
      <c r="B21" s="36">
        <v>85000</v>
      </c>
      <c r="C21" s="19">
        <f>469000</f>
        <v>469000</v>
      </c>
      <c r="D21" s="19"/>
      <c r="E21" s="37">
        <f t="shared" si="2"/>
        <v>554000</v>
      </c>
      <c r="F21" s="16"/>
      <c r="G21" s="121"/>
      <c r="H21" s="121"/>
      <c r="I21" s="16"/>
      <c r="J21" s="121">
        <f t="shared" si="3"/>
        <v>554000</v>
      </c>
    </row>
    <row r="22" spans="1:10" s="14" customFormat="1" ht="15">
      <c r="A22" s="49" t="s">
        <v>18</v>
      </c>
      <c r="B22" s="36"/>
      <c r="C22" s="19">
        <f>7400</f>
        <v>7400</v>
      </c>
      <c r="D22" s="19"/>
      <c r="E22" s="37">
        <f t="shared" si="2"/>
        <v>7400</v>
      </c>
      <c r="F22" s="16"/>
      <c r="G22" s="121"/>
      <c r="H22" s="121">
        <v>-3500</v>
      </c>
      <c r="I22" s="16"/>
      <c r="J22" s="121">
        <f t="shared" si="3"/>
        <v>3900</v>
      </c>
    </row>
    <row r="23" spans="1:10" s="14" customFormat="1" ht="15">
      <c r="A23" s="50" t="s">
        <v>27</v>
      </c>
      <c r="B23" s="38">
        <v>50000</v>
      </c>
      <c r="C23" s="27">
        <v>15100</v>
      </c>
      <c r="D23" s="27">
        <f>106700</f>
        <v>106700</v>
      </c>
      <c r="E23" s="37">
        <f t="shared" si="2"/>
        <v>171800</v>
      </c>
      <c r="F23" s="16"/>
      <c r="G23" s="122"/>
      <c r="H23" s="122"/>
      <c r="I23" s="16"/>
      <c r="J23" s="121">
        <f t="shared" si="3"/>
        <v>171800</v>
      </c>
    </row>
    <row r="24" spans="1:10" ht="15">
      <c r="A24" s="49" t="s">
        <v>21</v>
      </c>
      <c r="B24" s="36">
        <v>2069200</v>
      </c>
      <c r="C24" s="19">
        <f>-32800-92700</f>
        <v>-125500</v>
      </c>
      <c r="D24" s="19">
        <v>13900</v>
      </c>
      <c r="E24" s="37">
        <f t="shared" si="2"/>
        <v>1957600</v>
      </c>
      <c r="G24" s="121">
        <v>-66000</v>
      </c>
      <c r="H24" s="121"/>
      <c r="J24" s="121">
        <f t="shared" si="3"/>
        <v>1891600</v>
      </c>
    </row>
    <row r="25" spans="1:10" ht="15">
      <c r="A25" s="49" t="s">
        <v>134</v>
      </c>
      <c r="B25" s="36">
        <v>261600</v>
      </c>
      <c r="C25" s="19"/>
      <c r="D25" s="19"/>
      <c r="E25" s="37">
        <f t="shared" si="2"/>
        <v>261600</v>
      </c>
      <c r="G25" s="121">
        <v>-55400</v>
      </c>
      <c r="H25" s="121"/>
      <c r="J25" s="121">
        <f t="shared" si="3"/>
        <v>206200</v>
      </c>
    </row>
    <row r="26" spans="1:10" ht="15">
      <c r="A26" s="49" t="s">
        <v>57</v>
      </c>
      <c r="B26" s="36">
        <v>39400</v>
      </c>
      <c r="C26" s="19">
        <f>20000-3000</f>
        <v>17000</v>
      </c>
      <c r="D26" s="19">
        <v>-21800</v>
      </c>
      <c r="E26" s="37">
        <f t="shared" si="2"/>
        <v>34600</v>
      </c>
      <c r="G26" s="121"/>
      <c r="H26" s="121">
        <v>-9200</v>
      </c>
      <c r="J26" s="121">
        <f t="shared" si="3"/>
        <v>25400</v>
      </c>
    </row>
    <row r="27" spans="1:10" s="14" customFormat="1" ht="15.75" thickBot="1">
      <c r="A27" s="49" t="s">
        <v>96</v>
      </c>
      <c r="B27" s="36">
        <v>70000</v>
      </c>
      <c r="C27" s="19"/>
      <c r="D27" s="19"/>
      <c r="E27" s="37">
        <f t="shared" si="2"/>
        <v>70000</v>
      </c>
      <c r="F27" s="16"/>
      <c r="G27" s="121">
        <v>-35000</v>
      </c>
      <c r="H27" s="121"/>
      <c r="I27" s="16"/>
      <c r="J27" s="121">
        <f t="shared" si="3"/>
        <v>35000</v>
      </c>
    </row>
    <row r="28" spans="1:10" ht="16.5" thickBot="1">
      <c r="A28" s="60"/>
      <c r="B28" s="55">
        <f>SUM(B17:B27)</f>
        <v>3114200</v>
      </c>
      <c r="C28" s="28">
        <f>SUM(C17:C27)</f>
        <v>450600</v>
      </c>
      <c r="D28" s="28">
        <f>SUM(D17:D27)</f>
        <v>102200</v>
      </c>
      <c r="E28" s="116">
        <f>SUM(E17:E27)</f>
        <v>3667000</v>
      </c>
      <c r="F28" s="42"/>
      <c r="G28" s="52">
        <f>SUM(G17:G27)</f>
        <v>-390100</v>
      </c>
      <c r="H28" s="52">
        <f>SUM(H17:H27)</f>
        <v>-12700</v>
      </c>
      <c r="J28" s="52">
        <f>SUM(J17:J27)</f>
        <v>3264200</v>
      </c>
    </row>
    <row r="29" spans="1:10" ht="15.75">
      <c r="A29" s="63" t="s">
        <v>97</v>
      </c>
      <c r="B29" s="104"/>
      <c r="C29" s="19"/>
      <c r="D29" s="19"/>
      <c r="E29" s="37"/>
      <c r="G29" s="121"/>
      <c r="H29" s="121"/>
      <c r="J29" s="121"/>
    </row>
    <row r="30" spans="1:10" ht="15">
      <c r="A30" s="49" t="s">
        <v>98</v>
      </c>
      <c r="B30" s="36">
        <v>161000</v>
      </c>
      <c r="C30" s="19">
        <v>2500</v>
      </c>
      <c r="D30" s="19"/>
      <c r="E30" s="37">
        <f aca="true" t="shared" si="4" ref="E30:E36">SUM(B30:D30)</f>
        <v>163500</v>
      </c>
      <c r="G30" s="121"/>
      <c r="H30" s="121"/>
      <c r="J30" s="121">
        <f aca="true" t="shared" si="5" ref="J30:J36">SUM(E30:H30)</f>
        <v>163500</v>
      </c>
    </row>
    <row r="31" spans="1:10" ht="15">
      <c r="A31" s="49" t="s">
        <v>99</v>
      </c>
      <c r="B31" s="36">
        <v>150000</v>
      </c>
      <c r="C31" s="19"/>
      <c r="D31" s="19"/>
      <c r="E31" s="37">
        <f t="shared" si="4"/>
        <v>150000</v>
      </c>
      <c r="G31" s="121">
        <v>-150000</v>
      </c>
      <c r="H31" s="121"/>
      <c r="J31" s="121">
        <f t="shared" si="5"/>
        <v>0</v>
      </c>
    </row>
    <row r="32" spans="1:10" ht="15">
      <c r="A32" s="49" t="s">
        <v>105</v>
      </c>
      <c r="B32" s="36"/>
      <c r="C32" s="19"/>
      <c r="D32" s="19">
        <f>80400+10000</f>
        <v>90400</v>
      </c>
      <c r="E32" s="37">
        <f t="shared" si="4"/>
        <v>90400</v>
      </c>
      <c r="G32" s="121"/>
      <c r="H32" s="121"/>
      <c r="J32" s="121">
        <f t="shared" si="5"/>
        <v>90400</v>
      </c>
    </row>
    <row r="33" spans="1:10" ht="15">
      <c r="A33" s="49" t="s">
        <v>120</v>
      </c>
      <c r="B33" s="36"/>
      <c r="C33" s="19"/>
      <c r="D33" s="19">
        <f>1796000</f>
        <v>1796000</v>
      </c>
      <c r="E33" s="37">
        <f t="shared" si="4"/>
        <v>1796000</v>
      </c>
      <c r="G33" s="121">
        <v>-256000</v>
      </c>
      <c r="H33" s="121"/>
      <c r="J33" s="121">
        <f t="shared" si="5"/>
        <v>1540000</v>
      </c>
    </row>
    <row r="34" spans="1:10" ht="15">
      <c r="A34" s="49" t="s">
        <v>122</v>
      </c>
      <c r="B34" s="36"/>
      <c r="C34" s="19"/>
      <c r="D34" s="19">
        <f>10000+50000</f>
        <v>60000</v>
      </c>
      <c r="E34" s="37">
        <f t="shared" si="4"/>
        <v>60000</v>
      </c>
      <c r="G34" s="121"/>
      <c r="H34" s="121"/>
      <c r="J34" s="121">
        <f t="shared" si="5"/>
        <v>60000</v>
      </c>
    </row>
    <row r="35" spans="1:10" ht="15">
      <c r="A35" s="49" t="s">
        <v>136</v>
      </c>
      <c r="B35" s="36"/>
      <c r="C35" s="19"/>
      <c r="D35" s="19">
        <f>10000+50000</f>
        <v>60000</v>
      </c>
      <c r="E35" s="37">
        <f>SUM(B35:D35)</f>
        <v>60000</v>
      </c>
      <c r="G35" s="121">
        <v>-57000</v>
      </c>
      <c r="H35" s="121"/>
      <c r="J35" s="121">
        <f t="shared" si="5"/>
        <v>3000</v>
      </c>
    </row>
    <row r="36" spans="1:10" ht="15.75" thickBot="1">
      <c r="A36" s="49" t="s">
        <v>137</v>
      </c>
      <c r="B36" s="36"/>
      <c r="C36" s="19"/>
      <c r="D36" s="19">
        <f>21800+40000</f>
        <v>61800</v>
      </c>
      <c r="E36" s="37">
        <f t="shared" si="4"/>
        <v>61800</v>
      </c>
      <c r="G36" s="121"/>
      <c r="H36" s="121"/>
      <c r="J36" s="121">
        <f t="shared" si="5"/>
        <v>61800</v>
      </c>
    </row>
    <row r="37" spans="1:10" s="14" customFormat="1" ht="16.5" thickBot="1">
      <c r="A37" s="60"/>
      <c r="B37" s="39">
        <f>SUM(B30:B36)</f>
        <v>311000</v>
      </c>
      <c r="C37" s="39">
        <f>SUM(C30:C36)</f>
        <v>2500</v>
      </c>
      <c r="D37" s="39">
        <f>SUM(D30:D36)</f>
        <v>2068200</v>
      </c>
      <c r="E37" s="52">
        <f>SUM(E30:E36)</f>
        <v>2381700</v>
      </c>
      <c r="F37" s="42"/>
      <c r="G37" s="52">
        <f>SUM(G30:G36)</f>
        <v>-463000</v>
      </c>
      <c r="H37" s="52">
        <f>SUM(H30:H36)</f>
        <v>0</v>
      </c>
      <c r="I37" s="16"/>
      <c r="J37" s="52">
        <f>SUM(J30:J36)</f>
        <v>1918700</v>
      </c>
    </row>
    <row r="38" spans="1:10" ht="15.75">
      <c r="A38" s="59" t="s">
        <v>100</v>
      </c>
      <c r="B38" s="32"/>
      <c r="C38" s="12"/>
      <c r="D38" s="12"/>
      <c r="E38" s="33"/>
      <c r="F38" s="40"/>
      <c r="G38" s="119"/>
      <c r="H38" s="119"/>
      <c r="I38" s="40"/>
      <c r="J38" s="119"/>
    </row>
    <row r="39" spans="1:10" s="14" customFormat="1" ht="15">
      <c r="A39" s="49" t="s">
        <v>19</v>
      </c>
      <c r="B39" s="36">
        <f>849000+400000</f>
        <v>1249000</v>
      </c>
      <c r="C39" s="19">
        <f>417000-460000</f>
        <v>-43000</v>
      </c>
      <c r="D39" s="19">
        <f>478000-20000</f>
        <v>458000</v>
      </c>
      <c r="E39" s="37">
        <f>SUM(B39:D39)</f>
        <v>1664000</v>
      </c>
      <c r="F39" s="16"/>
      <c r="G39" s="121"/>
      <c r="H39" s="121">
        <v>-617000</v>
      </c>
      <c r="I39" s="16"/>
      <c r="J39" s="121">
        <f>SUM(E39:H39)</f>
        <v>1047000</v>
      </c>
    </row>
    <row r="40" spans="1:10" s="14" customFormat="1" ht="15.75" thickBot="1">
      <c r="A40" s="50" t="s">
        <v>101</v>
      </c>
      <c r="B40" s="38">
        <v>300000</v>
      </c>
      <c r="C40" s="27"/>
      <c r="D40" s="27"/>
      <c r="E40" s="37">
        <f>SUM(B40:D40)</f>
        <v>300000</v>
      </c>
      <c r="F40" s="16"/>
      <c r="G40" s="122"/>
      <c r="H40" s="122"/>
      <c r="I40" s="16"/>
      <c r="J40" s="122">
        <f>SUM(E40:H40)</f>
        <v>300000</v>
      </c>
    </row>
    <row r="41" spans="1:10" s="14" customFormat="1" ht="16.5" thickBot="1">
      <c r="A41" s="60"/>
      <c r="B41" s="39">
        <f>SUM(B39:B40)</f>
        <v>1549000</v>
      </c>
      <c r="C41" s="39">
        <f>SUM(C39:C40)</f>
        <v>-43000</v>
      </c>
      <c r="D41" s="39">
        <f>SUM(D39:D40)</f>
        <v>458000</v>
      </c>
      <c r="E41" s="52">
        <f>SUM(E39:E40)</f>
        <v>1964000</v>
      </c>
      <c r="F41" s="42"/>
      <c r="G41" s="52">
        <f>SUM(G39:G40)</f>
        <v>0</v>
      </c>
      <c r="H41" s="52">
        <f>SUM(H39:H40)</f>
        <v>-617000</v>
      </c>
      <c r="I41" s="16"/>
      <c r="J41" s="52">
        <f>SUM(J39:J40)</f>
        <v>1347000</v>
      </c>
    </row>
    <row r="42" spans="1:10" s="14" customFormat="1" ht="15.75">
      <c r="A42" s="59" t="s">
        <v>46</v>
      </c>
      <c r="B42" s="57"/>
      <c r="C42" s="15"/>
      <c r="D42" s="15"/>
      <c r="E42" s="58"/>
      <c r="F42" s="16"/>
      <c r="G42" s="123"/>
      <c r="H42" s="123"/>
      <c r="I42" s="16"/>
      <c r="J42" s="123"/>
    </row>
    <row r="43" spans="1:10" s="14" customFormat="1" ht="15">
      <c r="A43" s="49" t="s">
        <v>14</v>
      </c>
      <c r="B43" s="36"/>
      <c r="C43" s="19">
        <v>29700</v>
      </c>
      <c r="D43" s="19"/>
      <c r="E43" s="37">
        <f aca="true" t="shared" si="6" ref="E43:E61">SUM(B43:D43)</f>
        <v>29700</v>
      </c>
      <c r="F43" s="16"/>
      <c r="G43" s="121"/>
      <c r="H43" s="121"/>
      <c r="I43" s="16"/>
      <c r="J43" s="121">
        <f aca="true" t="shared" si="7" ref="J43:J61">SUM(E43:H43)</f>
        <v>29700</v>
      </c>
    </row>
    <row r="44" spans="1:10" ht="15">
      <c r="A44" s="49" t="s">
        <v>22</v>
      </c>
      <c r="B44" s="36"/>
      <c r="C44" s="19">
        <v>14000</v>
      </c>
      <c r="D44" s="19"/>
      <c r="E44" s="37">
        <f t="shared" si="6"/>
        <v>14000</v>
      </c>
      <c r="G44" s="121"/>
      <c r="H44" s="121"/>
      <c r="J44" s="121">
        <f t="shared" si="7"/>
        <v>14000</v>
      </c>
    </row>
    <row r="45" spans="1:10" s="14" customFormat="1" ht="15">
      <c r="A45" s="49" t="s">
        <v>40</v>
      </c>
      <c r="B45" s="36"/>
      <c r="C45" s="19">
        <v>60000</v>
      </c>
      <c r="D45" s="19">
        <v>-60000</v>
      </c>
      <c r="E45" s="37">
        <f t="shared" si="6"/>
        <v>0</v>
      </c>
      <c r="F45" s="16"/>
      <c r="G45" s="121"/>
      <c r="H45" s="121"/>
      <c r="I45" s="16"/>
      <c r="J45" s="121">
        <f t="shared" si="7"/>
        <v>0</v>
      </c>
    </row>
    <row r="46" spans="1:10" ht="15">
      <c r="A46" s="49" t="s">
        <v>102</v>
      </c>
      <c r="B46" s="36"/>
      <c r="C46" s="19">
        <v>1473300</v>
      </c>
      <c r="D46" s="19"/>
      <c r="E46" s="37">
        <f t="shared" si="6"/>
        <v>1473300</v>
      </c>
      <c r="G46" s="121"/>
      <c r="H46" s="121"/>
      <c r="J46" s="121">
        <f t="shared" si="7"/>
        <v>1473300</v>
      </c>
    </row>
    <row r="47" spans="1:10" ht="15">
      <c r="A47" s="49" t="s">
        <v>86</v>
      </c>
      <c r="B47" s="36"/>
      <c r="C47" s="19">
        <v>90000</v>
      </c>
      <c r="D47" s="19"/>
      <c r="E47" s="37">
        <f t="shared" si="6"/>
        <v>90000</v>
      </c>
      <c r="G47" s="121">
        <v>-75700</v>
      </c>
      <c r="H47" s="121"/>
      <c r="J47" s="121">
        <f t="shared" si="7"/>
        <v>14300</v>
      </c>
    </row>
    <row r="48" spans="1:10" s="14" customFormat="1" ht="15">
      <c r="A48" s="49" t="s">
        <v>103</v>
      </c>
      <c r="B48" s="36"/>
      <c r="C48" s="19">
        <v>53100</v>
      </c>
      <c r="D48" s="19"/>
      <c r="E48" s="37">
        <f t="shared" si="6"/>
        <v>53100</v>
      </c>
      <c r="F48" s="16"/>
      <c r="G48" s="121"/>
      <c r="H48" s="121"/>
      <c r="I48" s="16"/>
      <c r="J48" s="121">
        <f t="shared" si="7"/>
        <v>53100</v>
      </c>
    </row>
    <row r="49" spans="1:10" s="14" customFormat="1" ht="15">
      <c r="A49" s="49" t="s">
        <v>104</v>
      </c>
      <c r="B49" s="36"/>
      <c r="C49" s="19">
        <v>13300</v>
      </c>
      <c r="D49" s="19"/>
      <c r="E49" s="37">
        <f t="shared" si="6"/>
        <v>13300</v>
      </c>
      <c r="F49" s="16"/>
      <c r="G49" s="121"/>
      <c r="H49" s="121">
        <v>-3900</v>
      </c>
      <c r="I49" s="16"/>
      <c r="J49" s="121">
        <f t="shared" si="7"/>
        <v>9400</v>
      </c>
    </row>
    <row r="50" spans="1:10" s="14" customFormat="1" ht="15">
      <c r="A50" s="49" t="s">
        <v>68</v>
      </c>
      <c r="B50" s="36"/>
      <c r="C50" s="19">
        <v>101300</v>
      </c>
      <c r="D50" s="19">
        <v>-17400</v>
      </c>
      <c r="E50" s="37">
        <f t="shared" si="6"/>
        <v>83900</v>
      </c>
      <c r="F50" s="16"/>
      <c r="G50" s="121"/>
      <c r="H50" s="121"/>
      <c r="I50" s="16"/>
      <c r="J50" s="121">
        <f t="shared" si="7"/>
        <v>83900</v>
      </c>
    </row>
    <row r="51" spans="1:10" s="14" customFormat="1" ht="15">
      <c r="A51" s="49" t="s">
        <v>82</v>
      </c>
      <c r="B51" s="36"/>
      <c r="C51" s="19">
        <f>49700</f>
        <v>49700</v>
      </c>
      <c r="D51" s="19"/>
      <c r="E51" s="37">
        <f t="shared" si="6"/>
        <v>49700</v>
      </c>
      <c r="F51" s="16"/>
      <c r="G51" s="121"/>
      <c r="H51" s="121"/>
      <c r="I51" s="16"/>
      <c r="J51" s="121">
        <f t="shared" si="7"/>
        <v>49700</v>
      </c>
    </row>
    <row r="52" spans="1:10" ht="15">
      <c r="A52" s="49" t="s">
        <v>58</v>
      </c>
      <c r="B52" s="36"/>
      <c r="C52" s="19">
        <v>34300</v>
      </c>
      <c r="D52" s="19"/>
      <c r="E52" s="37">
        <f t="shared" si="6"/>
        <v>34300</v>
      </c>
      <c r="G52" s="121"/>
      <c r="H52" s="121"/>
      <c r="J52" s="121">
        <f t="shared" si="7"/>
        <v>34300</v>
      </c>
    </row>
    <row r="53" spans="1:10" ht="15">
      <c r="A53" s="49" t="s">
        <v>59</v>
      </c>
      <c r="B53" s="36"/>
      <c r="C53" s="19">
        <v>22200</v>
      </c>
      <c r="D53" s="19"/>
      <c r="E53" s="37">
        <f t="shared" si="6"/>
        <v>22200</v>
      </c>
      <c r="G53" s="121"/>
      <c r="H53" s="121">
        <v>-1200</v>
      </c>
      <c r="J53" s="121">
        <f t="shared" si="7"/>
        <v>21000</v>
      </c>
    </row>
    <row r="54" spans="1:10" ht="15">
      <c r="A54" s="49" t="s">
        <v>60</v>
      </c>
      <c r="B54" s="36"/>
      <c r="C54" s="19">
        <v>20500</v>
      </c>
      <c r="D54" s="19"/>
      <c r="E54" s="37">
        <f t="shared" si="6"/>
        <v>20500</v>
      </c>
      <c r="G54" s="121"/>
      <c r="H54" s="121"/>
      <c r="J54" s="121">
        <f t="shared" si="7"/>
        <v>20500</v>
      </c>
    </row>
    <row r="55" spans="1:10" ht="15">
      <c r="A55" s="49" t="s">
        <v>61</v>
      </c>
      <c r="B55" s="36"/>
      <c r="C55" s="19">
        <v>773100</v>
      </c>
      <c r="D55" s="19"/>
      <c r="E55" s="37">
        <f t="shared" si="6"/>
        <v>773100</v>
      </c>
      <c r="G55" s="121">
        <v>-719800</v>
      </c>
      <c r="H55" s="121"/>
      <c r="J55" s="121">
        <f t="shared" si="7"/>
        <v>53300</v>
      </c>
    </row>
    <row r="56" spans="1:10" ht="15">
      <c r="A56" s="49" t="s">
        <v>62</v>
      </c>
      <c r="B56" s="36"/>
      <c r="C56" s="19">
        <v>20500</v>
      </c>
      <c r="D56" s="19"/>
      <c r="E56" s="37">
        <f t="shared" si="6"/>
        <v>20500</v>
      </c>
      <c r="G56" s="121"/>
      <c r="H56" s="121"/>
      <c r="J56" s="121">
        <f t="shared" si="7"/>
        <v>20500</v>
      </c>
    </row>
    <row r="57" spans="1:10" s="14" customFormat="1" ht="15">
      <c r="A57" s="49" t="s">
        <v>28</v>
      </c>
      <c r="B57" s="36"/>
      <c r="C57" s="19">
        <v>36100</v>
      </c>
      <c r="D57" s="19">
        <v>-10000</v>
      </c>
      <c r="E57" s="37">
        <f t="shared" si="6"/>
        <v>26100</v>
      </c>
      <c r="F57" s="16"/>
      <c r="G57" s="121"/>
      <c r="H57" s="121"/>
      <c r="I57" s="16"/>
      <c r="J57" s="121">
        <f t="shared" si="7"/>
        <v>26100</v>
      </c>
    </row>
    <row r="58" spans="1:10" s="14" customFormat="1" ht="15">
      <c r="A58" s="49" t="s">
        <v>127</v>
      </c>
      <c r="B58" s="36"/>
      <c r="C58" s="19"/>
      <c r="D58" s="19">
        <v>20000</v>
      </c>
      <c r="E58" s="37">
        <f t="shared" si="6"/>
        <v>20000</v>
      </c>
      <c r="F58" s="16"/>
      <c r="G58" s="121"/>
      <c r="H58" s="121"/>
      <c r="I58" s="16"/>
      <c r="J58" s="121">
        <f t="shared" si="7"/>
        <v>20000</v>
      </c>
    </row>
    <row r="59" spans="1:10" s="14" customFormat="1" ht="15">
      <c r="A59" s="49" t="s">
        <v>83</v>
      </c>
      <c r="B59" s="36"/>
      <c r="C59" s="19"/>
      <c r="D59" s="19">
        <v>20000</v>
      </c>
      <c r="E59" s="37">
        <f>SUM(B59:D59)</f>
        <v>20000</v>
      </c>
      <c r="F59" s="16"/>
      <c r="G59" s="121"/>
      <c r="H59" s="121"/>
      <c r="I59" s="16"/>
      <c r="J59" s="121">
        <f t="shared" si="7"/>
        <v>20000</v>
      </c>
    </row>
    <row r="60" spans="1:10" s="14" customFormat="1" ht="15">
      <c r="A60" s="49" t="s">
        <v>41</v>
      </c>
      <c r="B60" s="36"/>
      <c r="C60" s="19"/>
      <c r="D60" s="19">
        <v>5100</v>
      </c>
      <c r="E60" s="37">
        <f>SUM(B60:D60)</f>
        <v>5100</v>
      </c>
      <c r="F60" s="16"/>
      <c r="G60" s="121"/>
      <c r="H60" s="121"/>
      <c r="I60" s="16"/>
      <c r="J60" s="121">
        <f t="shared" si="7"/>
        <v>5100</v>
      </c>
    </row>
    <row r="61" spans="1:10" s="14" customFormat="1" ht="15.75" thickBot="1">
      <c r="A61" s="49" t="s">
        <v>130</v>
      </c>
      <c r="B61" s="36"/>
      <c r="C61" s="19"/>
      <c r="D61" s="19">
        <v>33200</v>
      </c>
      <c r="E61" s="37">
        <f t="shared" si="6"/>
        <v>33200</v>
      </c>
      <c r="F61" s="16"/>
      <c r="G61" s="121"/>
      <c r="H61" s="121"/>
      <c r="I61" s="16"/>
      <c r="J61" s="121">
        <f t="shared" si="7"/>
        <v>33200</v>
      </c>
    </row>
    <row r="62" spans="1:10" s="18" customFormat="1" ht="16.5" thickBot="1">
      <c r="A62" s="51"/>
      <c r="B62" s="55">
        <f>SUM(B43:B61)</f>
        <v>0</v>
      </c>
      <c r="C62" s="28">
        <f>SUM(C43:C61)</f>
        <v>2791100</v>
      </c>
      <c r="D62" s="28">
        <f>SUM(D43:D61)</f>
        <v>-9100</v>
      </c>
      <c r="E62" s="116">
        <f>SUM(E43:E61)</f>
        <v>2782000</v>
      </c>
      <c r="F62" s="42"/>
      <c r="G62" s="52">
        <f>SUM(G43:G61)</f>
        <v>-795500</v>
      </c>
      <c r="H62" s="52">
        <f>SUM(H43:H61)</f>
        <v>-5100</v>
      </c>
      <c r="I62" s="42"/>
      <c r="J62" s="52">
        <f>SUM(J43:J61)</f>
        <v>1981400</v>
      </c>
    </row>
    <row r="63" spans="1:10" ht="15.75">
      <c r="A63" s="59" t="s">
        <v>47</v>
      </c>
      <c r="B63" s="61"/>
      <c r="C63" s="62"/>
      <c r="D63" s="62"/>
      <c r="E63" s="117"/>
      <c r="F63" s="42"/>
      <c r="G63" s="124"/>
      <c r="H63" s="124"/>
      <c r="J63" s="124"/>
    </row>
    <row r="64" spans="1:10" s="14" customFormat="1" ht="15">
      <c r="A64" s="49" t="s">
        <v>26</v>
      </c>
      <c r="B64" s="36"/>
      <c r="C64" s="19">
        <v>25000</v>
      </c>
      <c r="D64" s="19"/>
      <c r="E64" s="37">
        <f>SUM(B64:D64)</f>
        <v>25000</v>
      </c>
      <c r="F64" s="16"/>
      <c r="G64" s="121"/>
      <c r="H64" s="121"/>
      <c r="I64" s="16"/>
      <c r="J64" s="121">
        <f>SUM(E64:H64)</f>
        <v>25000</v>
      </c>
    </row>
    <row r="65" spans="1:10" s="14" customFormat="1" ht="15.75" thickBot="1">
      <c r="A65" s="49" t="s">
        <v>15</v>
      </c>
      <c r="B65" s="36"/>
      <c r="C65" s="19">
        <f>47300-1900</f>
        <v>45400</v>
      </c>
      <c r="D65" s="19"/>
      <c r="E65" s="37">
        <f>SUM(B65:D65)</f>
        <v>45400</v>
      </c>
      <c r="F65" s="16"/>
      <c r="G65" s="121"/>
      <c r="H65" s="121"/>
      <c r="I65" s="16"/>
      <c r="J65" s="121">
        <f>SUM(E65:H65)</f>
        <v>45400</v>
      </c>
    </row>
    <row r="66" spans="1:10" s="14" customFormat="1" ht="16.5" thickBot="1">
      <c r="A66" s="60"/>
      <c r="B66" s="55">
        <f>SUM(B64:B65)</f>
        <v>0</v>
      </c>
      <c r="C66" s="28">
        <f>SUM(C64:C65)</f>
        <v>70400</v>
      </c>
      <c r="D66" s="28">
        <f>SUM(D64:D65)</f>
        <v>0</v>
      </c>
      <c r="E66" s="116">
        <f>SUM(E64:E65)</f>
        <v>70400</v>
      </c>
      <c r="F66" s="42"/>
      <c r="G66" s="52">
        <f>SUM(G64:G65)</f>
        <v>0</v>
      </c>
      <c r="H66" s="52">
        <f>SUM(H64:H65)</f>
        <v>0</v>
      </c>
      <c r="I66" s="16"/>
      <c r="J66" s="52">
        <f>SUM(J64:J65)</f>
        <v>70400</v>
      </c>
    </row>
    <row r="67" spans="1:10" ht="15.75">
      <c r="A67" s="63" t="s">
        <v>48</v>
      </c>
      <c r="B67" s="104"/>
      <c r="C67" s="19"/>
      <c r="D67" s="19"/>
      <c r="E67" s="37"/>
      <c r="G67" s="121"/>
      <c r="H67" s="121"/>
      <c r="J67" s="121"/>
    </row>
    <row r="68" spans="1:10" ht="15">
      <c r="A68" s="49" t="s">
        <v>56</v>
      </c>
      <c r="B68" s="36"/>
      <c r="C68" s="19">
        <v>300000</v>
      </c>
      <c r="D68" s="19"/>
      <c r="E68" s="37">
        <f>SUM(B68:D68)</f>
        <v>300000</v>
      </c>
      <c r="G68" s="121"/>
      <c r="H68" s="121">
        <v>-300000</v>
      </c>
      <c r="J68" s="121">
        <f>SUM(E68:H68)</f>
        <v>0</v>
      </c>
    </row>
    <row r="69" spans="1:10" ht="15.75" thickBot="1">
      <c r="A69" s="49" t="s">
        <v>23</v>
      </c>
      <c r="B69" s="36"/>
      <c r="C69" s="19">
        <v>45000</v>
      </c>
      <c r="D69" s="19"/>
      <c r="E69" s="37">
        <f>SUM(B69:D69)</f>
        <v>45000</v>
      </c>
      <c r="G69" s="121"/>
      <c r="H69" s="121"/>
      <c r="J69" s="121">
        <f>SUM(E69:H69)</f>
        <v>45000</v>
      </c>
    </row>
    <row r="70" spans="1:10" s="14" customFormat="1" ht="16.5" thickBot="1">
      <c r="A70" s="60"/>
      <c r="B70" s="39">
        <f>SUM(B67:B69)</f>
        <v>0</v>
      </c>
      <c r="C70" s="39">
        <f>SUM(C67:C69)</f>
        <v>345000</v>
      </c>
      <c r="D70" s="39">
        <f>SUM(D67:D69)</f>
        <v>0</v>
      </c>
      <c r="E70" s="52">
        <f>SUM(E67:E69)</f>
        <v>345000</v>
      </c>
      <c r="F70" s="42"/>
      <c r="G70" s="52">
        <f>SUM(G67:G69)</f>
        <v>0</v>
      </c>
      <c r="H70" s="52">
        <f>SUM(H67:H69)</f>
        <v>-300000</v>
      </c>
      <c r="I70" s="16"/>
      <c r="J70" s="52">
        <f>SUM(J67:J69)</f>
        <v>45000</v>
      </c>
    </row>
    <row r="71" spans="1:10" s="14" customFormat="1" ht="15.75" thickBot="1">
      <c r="A71" s="56"/>
      <c r="B71" s="64"/>
      <c r="C71" s="65"/>
      <c r="D71" s="65"/>
      <c r="E71" s="66"/>
      <c r="F71" s="16"/>
      <c r="G71" s="125"/>
      <c r="H71" s="125"/>
      <c r="I71" s="16"/>
      <c r="J71" s="125"/>
    </row>
    <row r="72" spans="1:10" s="18" customFormat="1" ht="16.5" thickBot="1">
      <c r="A72" s="51" t="s">
        <v>121</v>
      </c>
      <c r="B72" s="39">
        <f>SUM(B8:B71)/2</f>
        <v>8829500</v>
      </c>
      <c r="C72" s="39">
        <f>SUM(C8:C71)/2</f>
        <v>4071000</v>
      </c>
      <c r="D72" s="39">
        <f>SUM(D8:D71)/2</f>
        <v>2673100</v>
      </c>
      <c r="E72" s="52">
        <f>SUM(E8:E71)/2</f>
        <v>15573600</v>
      </c>
      <c r="F72" s="42"/>
      <c r="G72" s="52">
        <f>SUM(G8:G71)/2</f>
        <v>-4787200</v>
      </c>
      <c r="H72" s="52">
        <f>SUM(H8:H71)/2</f>
        <v>-1049800</v>
      </c>
      <c r="I72" s="42"/>
      <c r="J72" s="52">
        <f>SUM(J8:J71)/2</f>
        <v>9736600</v>
      </c>
    </row>
    <row r="73" spans="2:10" s="14" customFormat="1" ht="15">
      <c r="B73" s="16"/>
      <c r="C73" s="16"/>
      <c r="D73" s="16"/>
      <c r="E73" s="16"/>
      <c r="F73" s="16"/>
      <c r="G73" s="16"/>
      <c r="H73" s="16"/>
      <c r="I73" s="16"/>
      <c r="J73" s="16"/>
    </row>
    <row r="74" spans="2:10" s="14" customFormat="1" ht="15">
      <c r="B74" s="16"/>
      <c r="C74" s="16"/>
      <c r="D74" s="16"/>
      <c r="E74" s="16"/>
      <c r="F74" s="16"/>
      <c r="G74" s="16"/>
      <c r="H74" s="16"/>
      <c r="I74" s="16"/>
      <c r="J74" s="16"/>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N48"/>
  <sheetViews>
    <sheetView zoomScale="75" zoomScaleNormal="75" zoomScaleSheetLayoutView="90" zoomScalePageLayoutView="0" workbookViewId="0" topLeftCell="A1">
      <pane xSplit="1" ySplit="11" topLeftCell="B12"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37.28125" style="5" customWidth="1"/>
    <col min="2" max="2" width="11.421875" style="3" customWidth="1"/>
    <col min="3" max="3" width="13.421875" style="3" bestFit="1" customWidth="1"/>
    <col min="4" max="6" width="11.421875" style="3" customWidth="1"/>
    <col min="7" max="7" width="14.7109375" style="3" bestFit="1" customWidth="1"/>
    <col min="8" max="8" width="12.8515625" style="3" bestFit="1" customWidth="1"/>
    <col min="9" max="10" width="12.8515625" style="3" hidden="1" customWidth="1"/>
    <col min="11" max="11" width="11.00390625" style="3" hidden="1" customWidth="1"/>
    <col min="12" max="12" width="65.7109375" style="5" customWidth="1"/>
    <col min="13" max="16384" width="9.140625" style="5" customWidth="1"/>
  </cols>
  <sheetData>
    <row r="1" spans="1:12" ht="15.75">
      <c r="A1" s="26" t="s">
        <v>131</v>
      </c>
      <c r="L1" s="4" t="s">
        <v>70</v>
      </c>
    </row>
    <row r="2" ht="15">
      <c r="A2" s="3"/>
    </row>
    <row r="3" spans="1:12" ht="15.75">
      <c r="A3" s="26" t="s">
        <v>33</v>
      </c>
      <c r="L3" s="4" t="s">
        <v>12</v>
      </c>
    </row>
    <row r="4" ht="15.75">
      <c r="A4" s="26"/>
    </row>
    <row r="5" ht="15.75">
      <c r="A5" s="26" t="s">
        <v>132</v>
      </c>
    </row>
    <row r="7" spans="1:12" s="9" customFormat="1" ht="15.75">
      <c r="A7" s="6" t="s">
        <v>0</v>
      </c>
      <c r="B7" s="8" t="s">
        <v>1</v>
      </c>
      <c r="C7" s="8" t="s">
        <v>118</v>
      </c>
      <c r="D7" s="8" t="s">
        <v>6</v>
      </c>
      <c r="E7" s="8" t="s">
        <v>2</v>
      </c>
      <c r="F7" s="8" t="s">
        <v>3</v>
      </c>
      <c r="G7" s="8" t="s">
        <v>4</v>
      </c>
      <c r="H7" s="8" t="s">
        <v>5</v>
      </c>
      <c r="I7" s="8" t="s">
        <v>6</v>
      </c>
      <c r="J7" s="8" t="s">
        <v>6</v>
      </c>
      <c r="K7" s="8" t="s">
        <v>7</v>
      </c>
      <c r="L7" s="7"/>
    </row>
    <row r="8" spans="1:12" s="9" customFormat="1" ht="15.75">
      <c r="A8" s="10"/>
      <c r="B8" s="12" t="s">
        <v>3</v>
      </c>
      <c r="C8" s="12" t="s">
        <v>125</v>
      </c>
      <c r="D8" s="12" t="s">
        <v>128</v>
      </c>
      <c r="E8" s="12" t="s">
        <v>1</v>
      </c>
      <c r="F8" s="12" t="s">
        <v>9</v>
      </c>
      <c r="G8" s="12" t="s">
        <v>9</v>
      </c>
      <c r="H8" s="12" t="s">
        <v>9</v>
      </c>
      <c r="I8" s="12" t="s">
        <v>8</v>
      </c>
      <c r="J8" s="12" t="s">
        <v>8</v>
      </c>
      <c r="K8" s="12" t="s">
        <v>5</v>
      </c>
      <c r="L8" s="11" t="s">
        <v>10</v>
      </c>
    </row>
    <row r="9" spans="1:12" s="9" customFormat="1" ht="15.75">
      <c r="A9" s="10"/>
      <c r="B9" s="13" t="s">
        <v>88</v>
      </c>
      <c r="C9" s="12" t="s">
        <v>11</v>
      </c>
      <c r="D9" s="12" t="s">
        <v>129</v>
      </c>
      <c r="E9" s="12" t="s">
        <v>3</v>
      </c>
      <c r="F9" s="13" t="s">
        <v>88</v>
      </c>
      <c r="G9" s="13" t="s">
        <v>88</v>
      </c>
      <c r="H9" s="13" t="s">
        <v>88</v>
      </c>
      <c r="I9" s="12" t="s">
        <v>11</v>
      </c>
      <c r="J9" s="12" t="s">
        <v>11</v>
      </c>
      <c r="K9" s="13"/>
      <c r="L9" s="11"/>
    </row>
    <row r="10" spans="1:12" s="9" customFormat="1" ht="15.75">
      <c r="A10" s="10"/>
      <c r="B10" s="13"/>
      <c r="C10" s="13"/>
      <c r="D10" s="13"/>
      <c r="E10" s="13" t="s">
        <v>88</v>
      </c>
      <c r="F10" s="13"/>
      <c r="G10" s="13"/>
      <c r="H10" s="13"/>
      <c r="I10" s="40" t="s">
        <v>67</v>
      </c>
      <c r="J10" s="12" t="s">
        <v>67</v>
      </c>
      <c r="K10" s="13"/>
      <c r="L10" s="11"/>
    </row>
    <row r="11" spans="1:12" s="90" customFormat="1" ht="15.75">
      <c r="A11" s="88"/>
      <c r="B11" s="89" t="s">
        <v>13</v>
      </c>
      <c r="C11" s="89" t="s">
        <v>13</v>
      </c>
      <c r="D11" s="89" t="s">
        <v>13</v>
      </c>
      <c r="E11" s="89" t="s">
        <v>13</v>
      </c>
      <c r="F11" s="89" t="s">
        <v>13</v>
      </c>
      <c r="G11" s="89" t="s">
        <v>13</v>
      </c>
      <c r="H11" s="89" t="s">
        <v>13</v>
      </c>
      <c r="I11" s="89" t="s">
        <v>13</v>
      </c>
      <c r="J11" s="89" t="s">
        <v>13</v>
      </c>
      <c r="K11" s="89" t="s">
        <v>13</v>
      </c>
      <c r="L11" s="88"/>
    </row>
    <row r="12" spans="1:12" s="93" customFormat="1" ht="15">
      <c r="A12" s="91" t="s">
        <v>15</v>
      </c>
      <c r="B12" s="92">
        <v>45400</v>
      </c>
      <c r="C12" s="92"/>
      <c r="D12" s="92"/>
      <c r="E12" s="92">
        <f>SUM(B12:D12)</f>
        <v>45400</v>
      </c>
      <c r="F12" s="92">
        <v>23463</v>
      </c>
      <c r="G12" s="92">
        <v>8870</v>
      </c>
      <c r="H12" s="92">
        <f aca="true" t="shared" si="0" ref="H12:H35">+G12-F12</f>
        <v>-14593</v>
      </c>
      <c r="I12" s="106">
        <v>0</v>
      </c>
      <c r="J12" s="106">
        <v>0</v>
      </c>
      <c r="K12" s="106">
        <f aca="true" t="shared" si="1" ref="K12:K28">SUM(H12:J12)</f>
        <v>-14593</v>
      </c>
      <c r="L12" s="132" t="s">
        <v>159</v>
      </c>
    </row>
    <row r="13" spans="1:12" s="93" customFormat="1" ht="60">
      <c r="A13" s="91" t="s">
        <v>78</v>
      </c>
      <c r="B13" s="92">
        <v>0</v>
      </c>
      <c r="C13" s="92"/>
      <c r="D13" s="92"/>
      <c r="E13" s="92">
        <f aca="true" t="shared" si="2" ref="E13:E43">SUM(B13:D13)</f>
        <v>0</v>
      </c>
      <c r="F13" s="92">
        <v>0</v>
      </c>
      <c r="G13" s="92">
        <v>13222</v>
      </c>
      <c r="H13" s="92">
        <f t="shared" si="0"/>
        <v>13222</v>
      </c>
      <c r="I13" s="106">
        <v>0</v>
      </c>
      <c r="J13" s="106"/>
      <c r="K13" s="106">
        <f t="shared" si="1"/>
        <v>13222</v>
      </c>
      <c r="L13" s="132" t="s">
        <v>140</v>
      </c>
    </row>
    <row r="14" spans="1:12" s="93" customFormat="1" ht="60">
      <c r="A14" s="91" t="s">
        <v>96</v>
      </c>
      <c r="B14" s="92">
        <v>70000</v>
      </c>
      <c r="C14" s="92">
        <v>-35000</v>
      </c>
      <c r="D14" s="92"/>
      <c r="E14" s="92">
        <f t="shared" si="2"/>
        <v>35000</v>
      </c>
      <c r="F14" s="92">
        <v>0</v>
      </c>
      <c r="G14" s="92">
        <v>0</v>
      </c>
      <c r="H14" s="92">
        <f>+G14-F14</f>
        <v>0</v>
      </c>
      <c r="I14" s="106">
        <v>0</v>
      </c>
      <c r="J14" s="106"/>
      <c r="K14" s="106">
        <f>SUM(H14:J14)</f>
        <v>0</v>
      </c>
      <c r="L14" s="95" t="s">
        <v>141</v>
      </c>
    </row>
    <row r="15" spans="1:12" s="93" customFormat="1" ht="45">
      <c r="A15" s="91" t="s">
        <v>16</v>
      </c>
      <c r="B15" s="92">
        <v>554000</v>
      </c>
      <c r="C15" s="92"/>
      <c r="D15" s="92"/>
      <c r="E15" s="92">
        <f t="shared" si="2"/>
        <v>554000</v>
      </c>
      <c r="F15" s="92">
        <v>51504</v>
      </c>
      <c r="G15" s="92">
        <v>49504</v>
      </c>
      <c r="H15" s="92">
        <f t="shared" si="0"/>
        <v>-2000</v>
      </c>
      <c r="I15" s="106">
        <v>0</v>
      </c>
      <c r="J15" s="106">
        <v>0</v>
      </c>
      <c r="K15" s="106">
        <f t="shared" si="1"/>
        <v>-2000</v>
      </c>
      <c r="L15" s="133" t="s">
        <v>162</v>
      </c>
    </row>
    <row r="16" spans="1:12" s="93" customFormat="1" ht="45">
      <c r="A16" s="91" t="s">
        <v>17</v>
      </c>
      <c r="B16" s="92">
        <v>139000</v>
      </c>
      <c r="C16" s="92">
        <v>-135000</v>
      </c>
      <c r="D16" s="92"/>
      <c r="E16" s="92">
        <f t="shared" si="2"/>
        <v>4000</v>
      </c>
      <c r="F16" s="92">
        <v>1000</v>
      </c>
      <c r="G16" s="92">
        <v>0</v>
      </c>
      <c r="H16" s="92">
        <f t="shared" si="0"/>
        <v>-1000</v>
      </c>
      <c r="I16" s="106">
        <v>0</v>
      </c>
      <c r="J16" s="106">
        <v>0</v>
      </c>
      <c r="K16" s="106">
        <f t="shared" si="1"/>
        <v>-1000</v>
      </c>
      <c r="L16" s="132" t="s">
        <v>163</v>
      </c>
    </row>
    <row r="17" spans="1:12" s="93" customFormat="1" ht="15">
      <c r="A17" s="91" t="s">
        <v>18</v>
      </c>
      <c r="B17" s="92">
        <v>7400</v>
      </c>
      <c r="C17" s="92"/>
      <c r="D17" s="92">
        <v>-3500</v>
      </c>
      <c r="E17" s="92">
        <f t="shared" si="2"/>
        <v>3900</v>
      </c>
      <c r="F17" s="92">
        <v>1850</v>
      </c>
      <c r="G17" s="92">
        <v>1850</v>
      </c>
      <c r="H17" s="92">
        <f t="shared" si="0"/>
        <v>0</v>
      </c>
      <c r="I17" s="106">
        <v>0</v>
      </c>
      <c r="J17" s="106">
        <v>0</v>
      </c>
      <c r="K17" s="106">
        <f t="shared" si="1"/>
        <v>0</v>
      </c>
      <c r="L17" s="137" t="s">
        <v>164</v>
      </c>
    </row>
    <row r="18" spans="1:12" s="93" customFormat="1" ht="15">
      <c r="A18" s="91" t="s">
        <v>55</v>
      </c>
      <c r="B18" s="92">
        <v>149600</v>
      </c>
      <c r="C18" s="92">
        <v>-49600</v>
      </c>
      <c r="D18" s="92">
        <v>-100000</v>
      </c>
      <c r="E18" s="92">
        <f t="shared" si="2"/>
        <v>0</v>
      </c>
      <c r="F18" s="92">
        <v>0</v>
      </c>
      <c r="G18" s="92">
        <v>-2264</v>
      </c>
      <c r="H18" s="92">
        <f t="shared" si="0"/>
        <v>-2264</v>
      </c>
      <c r="I18" s="106">
        <v>0</v>
      </c>
      <c r="J18" s="106">
        <v>0</v>
      </c>
      <c r="K18" s="106">
        <f>SUM(H18:J18)</f>
        <v>-2264</v>
      </c>
      <c r="L18" s="138" t="s">
        <v>165</v>
      </c>
    </row>
    <row r="19" spans="1:12" s="93" customFormat="1" ht="45">
      <c r="A19" s="91" t="s">
        <v>20</v>
      </c>
      <c r="B19" s="92">
        <f>307600-5100+8500</f>
        <v>311000</v>
      </c>
      <c r="C19" s="92">
        <f>-38700-20000</f>
        <v>-58700</v>
      </c>
      <c r="D19" s="92"/>
      <c r="E19" s="92">
        <f t="shared" si="2"/>
        <v>252300</v>
      </c>
      <c r="F19" s="92">
        <v>66757</v>
      </c>
      <c r="G19" s="92">
        <v>72112</v>
      </c>
      <c r="H19" s="92">
        <f t="shared" si="0"/>
        <v>5355</v>
      </c>
      <c r="I19" s="106">
        <v>0</v>
      </c>
      <c r="J19" s="106">
        <v>0</v>
      </c>
      <c r="K19" s="106">
        <f t="shared" si="1"/>
        <v>5355</v>
      </c>
      <c r="L19" s="132" t="s">
        <v>142</v>
      </c>
    </row>
    <row r="20" spans="1:12" s="90" customFormat="1" ht="15">
      <c r="A20" s="91" t="s">
        <v>64</v>
      </c>
      <c r="B20" s="100">
        <f>1943700+13900</f>
        <v>1957600</v>
      </c>
      <c r="C20" s="100">
        <v>-66000</v>
      </c>
      <c r="D20" s="100"/>
      <c r="E20" s="100">
        <f t="shared" si="2"/>
        <v>1891600</v>
      </c>
      <c r="F20" s="92">
        <v>1600200</v>
      </c>
      <c r="G20" s="127">
        <v>1605866</v>
      </c>
      <c r="H20" s="92">
        <f>+G20-F20</f>
        <v>5666</v>
      </c>
      <c r="I20" s="92">
        <v>0</v>
      </c>
      <c r="J20" s="92">
        <v>0</v>
      </c>
      <c r="K20" s="92">
        <f>SUM(H20:J20)</f>
        <v>5666</v>
      </c>
      <c r="L20" s="139" t="s">
        <v>166</v>
      </c>
    </row>
    <row r="21" spans="1:14" s="93" customFormat="1" ht="45">
      <c r="A21" s="91" t="s">
        <v>110</v>
      </c>
      <c r="B21" s="92">
        <f>80400+10000</f>
        <v>90400</v>
      </c>
      <c r="C21" s="92"/>
      <c r="D21" s="92"/>
      <c r="E21" s="92">
        <f t="shared" si="2"/>
        <v>90400</v>
      </c>
      <c r="F21" s="92">
        <v>1702</v>
      </c>
      <c r="G21" s="92">
        <v>1150</v>
      </c>
      <c r="H21" s="92">
        <f>+G21-F21</f>
        <v>-552</v>
      </c>
      <c r="I21" s="106">
        <v>0</v>
      </c>
      <c r="J21" s="106">
        <v>0</v>
      </c>
      <c r="K21" s="106">
        <f>SUM(H21:J21)</f>
        <v>-552</v>
      </c>
      <c r="L21" s="95" t="s">
        <v>167</v>
      </c>
      <c r="M21" s="94" t="s">
        <v>12</v>
      </c>
      <c r="N21" s="93" t="s">
        <v>12</v>
      </c>
    </row>
    <row r="22" spans="1:14" s="93" customFormat="1" ht="15">
      <c r="A22" s="91" t="s">
        <v>25</v>
      </c>
      <c r="B22" s="92">
        <v>0</v>
      </c>
      <c r="C22" s="92"/>
      <c r="D22" s="92"/>
      <c r="E22" s="92">
        <f t="shared" si="2"/>
        <v>0</v>
      </c>
      <c r="F22" s="92">
        <v>0</v>
      </c>
      <c r="G22" s="92">
        <v>700</v>
      </c>
      <c r="H22" s="92">
        <f t="shared" si="0"/>
        <v>700</v>
      </c>
      <c r="I22" s="106">
        <v>0</v>
      </c>
      <c r="J22" s="106">
        <v>0</v>
      </c>
      <c r="K22" s="106">
        <f t="shared" si="1"/>
        <v>700</v>
      </c>
      <c r="L22" s="95" t="s">
        <v>143</v>
      </c>
      <c r="M22" s="94" t="s">
        <v>12</v>
      </c>
      <c r="N22" s="93" t="s">
        <v>12</v>
      </c>
    </row>
    <row r="23" spans="1:12" s="93" customFormat="1" ht="90">
      <c r="A23" s="91" t="s">
        <v>86</v>
      </c>
      <c r="B23" s="92">
        <v>90000</v>
      </c>
      <c r="C23" s="92">
        <v>-75700</v>
      </c>
      <c r="D23" s="92"/>
      <c r="E23" s="92">
        <f t="shared" si="2"/>
        <v>14300</v>
      </c>
      <c r="F23" s="92">
        <v>14300</v>
      </c>
      <c r="G23" s="92">
        <v>32220</v>
      </c>
      <c r="H23" s="92">
        <f>+G23-F23</f>
        <v>17920</v>
      </c>
      <c r="I23" s="106">
        <v>0</v>
      </c>
      <c r="J23" s="106">
        <v>0</v>
      </c>
      <c r="K23" s="106">
        <f>SUM(H23:J23)</f>
        <v>17920</v>
      </c>
      <c r="L23" s="134" t="s">
        <v>144</v>
      </c>
    </row>
    <row r="24" spans="1:12" s="93" customFormat="1" ht="30">
      <c r="A24" s="91" t="s">
        <v>109</v>
      </c>
      <c r="B24" s="92">
        <v>25000</v>
      </c>
      <c r="C24" s="92"/>
      <c r="D24" s="92"/>
      <c r="E24" s="92">
        <f t="shared" si="2"/>
        <v>25000</v>
      </c>
      <c r="F24" s="92">
        <v>0</v>
      </c>
      <c r="G24" s="92">
        <v>0</v>
      </c>
      <c r="H24" s="92">
        <f>+G24-F24</f>
        <v>0</v>
      </c>
      <c r="I24" s="106">
        <v>0</v>
      </c>
      <c r="J24" s="106">
        <v>0</v>
      </c>
      <c r="K24" s="106">
        <f>SUM(H24:J24)</f>
        <v>0</v>
      </c>
      <c r="L24" s="140" t="s">
        <v>168</v>
      </c>
    </row>
    <row r="25" spans="1:12" s="93" customFormat="1" ht="90">
      <c r="A25" s="91" t="s">
        <v>27</v>
      </c>
      <c r="B25" s="92">
        <f>65100+106700</f>
        <v>171800</v>
      </c>
      <c r="C25" s="92"/>
      <c r="D25" s="92"/>
      <c r="E25" s="92">
        <f t="shared" si="2"/>
        <v>171800</v>
      </c>
      <c r="F25" s="92">
        <v>1277</v>
      </c>
      <c r="G25" s="92">
        <v>4497</v>
      </c>
      <c r="H25" s="92">
        <f t="shared" si="0"/>
        <v>3220</v>
      </c>
      <c r="I25" s="106">
        <v>0</v>
      </c>
      <c r="J25" s="106">
        <v>0</v>
      </c>
      <c r="K25" s="106">
        <f t="shared" si="1"/>
        <v>3220</v>
      </c>
      <c r="L25" s="132" t="s">
        <v>145</v>
      </c>
    </row>
    <row r="26" spans="1:12" s="93" customFormat="1" ht="15">
      <c r="A26" s="91" t="s">
        <v>123</v>
      </c>
      <c r="B26" s="92">
        <v>0</v>
      </c>
      <c r="C26" s="92"/>
      <c r="D26" s="92"/>
      <c r="E26" s="92">
        <f t="shared" si="2"/>
        <v>0</v>
      </c>
      <c r="F26" s="92">
        <v>0</v>
      </c>
      <c r="G26" s="92">
        <v>184</v>
      </c>
      <c r="H26" s="92">
        <f t="shared" si="0"/>
        <v>184</v>
      </c>
      <c r="I26" s="106"/>
      <c r="J26" s="106"/>
      <c r="K26" s="106"/>
      <c r="L26" s="132" t="s">
        <v>143</v>
      </c>
    </row>
    <row r="27" spans="1:12" s="93" customFormat="1" ht="30">
      <c r="A27" s="91" t="s">
        <v>28</v>
      </c>
      <c r="B27" s="92">
        <f>36100-10000</f>
        <v>26100</v>
      </c>
      <c r="C27" s="92"/>
      <c r="D27" s="92"/>
      <c r="E27" s="92">
        <f t="shared" si="2"/>
        <v>26100</v>
      </c>
      <c r="F27" s="92">
        <v>7000</v>
      </c>
      <c r="G27" s="92">
        <v>7075</v>
      </c>
      <c r="H27" s="92">
        <f t="shared" si="0"/>
        <v>75</v>
      </c>
      <c r="I27" s="106">
        <v>0</v>
      </c>
      <c r="J27" s="106">
        <v>0</v>
      </c>
      <c r="K27" s="106">
        <f t="shared" si="1"/>
        <v>75</v>
      </c>
      <c r="L27" s="132" t="s">
        <v>169</v>
      </c>
    </row>
    <row r="28" spans="1:12" s="93" customFormat="1" ht="30">
      <c r="A28" s="91" t="s">
        <v>29</v>
      </c>
      <c r="B28" s="92">
        <f>218500-10000</f>
        <v>208500</v>
      </c>
      <c r="C28" s="92">
        <v>-8000</v>
      </c>
      <c r="D28" s="92"/>
      <c r="E28" s="92">
        <f t="shared" si="2"/>
        <v>200500</v>
      </c>
      <c r="F28" s="92">
        <v>75942</v>
      </c>
      <c r="G28" s="92">
        <v>69549</v>
      </c>
      <c r="H28" s="92">
        <f t="shared" si="0"/>
        <v>-6393</v>
      </c>
      <c r="I28" s="106">
        <v>0</v>
      </c>
      <c r="J28" s="106">
        <v>0</v>
      </c>
      <c r="K28" s="106">
        <f t="shared" si="1"/>
        <v>-6393</v>
      </c>
      <c r="L28" s="132" t="s">
        <v>160</v>
      </c>
    </row>
    <row r="29" spans="1:12" s="90" customFormat="1" ht="15">
      <c r="A29" s="91" t="s">
        <v>130</v>
      </c>
      <c r="B29" s="100">
        <v>33200</v>
      </c>
      <c r="C29" s="100"/>
      <c r="D29" s="100"/>
      <c r="E29" s="100">
        <f>SUM(B29:D29)</f>
        <v>33200</v>
      </c>
      <c r="F29" s="92">
        <v>33200</v>
      </c>
      <c r="G29" s="127">
        <v>33270</v>
      </c>
      <c r="H29" s="92">
        <f>+G29-F29</f>
        <v>70</v>
      </c>
      <c r="I29" s="106"/>
      <c r="J29" s="106"/>
      <c r="K29" s="106"/>
      <c r="L29" s="140" t="s">
        <v>170</v>
      </c>
    </row>
    <row r="30" spans="1:12" s="93" customFormat="1" ht="30">
      <c r="A30" s="91" t="s">
        <v>30</v>
      </c>
      <c r="B30" s="92">
        <v>21000</v>
      </c>
      <c r="C30" s="92"/>
      <c r="D30" s="92"/>
      <c r="E30" s="92">
        <f t="shared" si="2"/>
        <v>21000</v>
      </c>
      <c r="F30" s="92">
        <v>21000</v>
      </c>
      <c r="G30" s="92">
        <v>21000</v>
      </c>
      <c r="H30" s="92">
        <f t="shared" si="0"/>
        <v>0</v>
      </c>
      <c r="I30" s="106">
        <v>0</v>
      </c>
      <c r="J30" s="106">
        <v>0</v>
      </c>
      <c r="K30" s="106">
        <f aca="true" t="shared" si="3" ref="K30:K35">SUM(H30:J30)</f>
        <v>0</v>
      </c>
      <c r="L30" s="132" t="s">
        <v>158</v>
      </c>
    </row>
    <row r="31" spans="1:12" s="93" customFormat="1" ht="90">
      <c r="A31" s="91" t="s">
        <v>76</v>
      </c>
      <c r="B31" s="92">
        <f>40000+753800</f>
        <v>793800</v>
      </c>
      <c r="C31" s="92"/>
      <c r="D31" s="92"/>
      <c r="E31" s="92">
        <f t="shared" si="2"/>
        <v>793800</v>
      </c>
      <c r="F31" s="92">
        <v>480302</v>
      </c>
      <c r="G31" s="92">
        <v>227942</v>
      </c>
      <c r="H31" s="92">
        <f t="shared" si="0"/>
        <v>-252360</v>
      </c>
      <c r="I31" s="106">
        <v>0</v>
      </c>
      <c r="J31" s="106"/>
      <c r="K31" s="106">
        <f t="shared" si="3"/>
        <v>-252360</v>
      </c>
      <c r="L31" s="86" t="s">
        <v>146</v>
      </c>
    </row>
    <row r="32" spans="1:12" s="93" customFormat="1" ht="15">
      <c r="A32" s="91" t="s">
        <v>31</v>
      </c>
      <c r="B32" s="92">
        <v>0</v>
      </c>
      <c r="C32" s="92"/>
      <c r="D32" s="92"/>
      <c r="E32" s="92">
        <f t="shared" si="2"/>
        <v>0</v>
      </c>
      <c r="F32" s="92">
        <v>0</v>
      </c>
      <c r="G32" s="92">
        <v>1189</v>
      </c>
      <c r="H32" s="92">
        <f t="shared" si="0"/>
        <v>1189</v>
      </c>
      <c r="I32" s="106">
        <v>0</v>
      </c>
      <c r="J32" s="106">
        <v>0</v>
      </c>
      <c r="K32" s="106">
        <f t="shared" si="3"/>
        <v>1189</v>
      </c>
      <c r="L32" s="132" t="s">
        <v>171</v>
      </c>
    </row>
    <row r="33" spans="1:12" s="93" customFormat="1" ht="30">
      <c r="A33" s="91" t="s">
        <v>90</v>
      </c>
      <c r="B33" s="92">
        <v>15000</v>
      </c>
      <c r="C33" s="92"/>
      <c r="D33" s="92">
        <v>-15000</v>
      </c>
      <c r="E33" s="92">
        <f t="shared" si="2"/>
        <v>0</v>
      </c>
      <c r="F33" s="92">
        <v>0</v>
      </c>
      <c r="G33" s="92">
        <v>0</v>
      </c>
      <c r="H33" s="92">
        <f t="shared" si="0"/>
        <v>0</v>
      </c>
      <c r="I33" s="106">
        <v>0</v>
      </c>
      <c r="J33" s="106">
        <v>0</v>
      </c>
      <c r="K33" s="106">
        <f t="shared" si="3"/>
        <v>0</v>
      </c>
      <c r="L33" s="95" t="s">
        <v>172</v>
      </c>
    </row>
    <row r="34" spans="1:12" s="93" customFormat="1" ht="15">
      <c r="A34" s="91" t="s">
        <v>41</v>
      </c>
      <c r="B34" s="92">
        <v>5100</v>
      </c>
      <c r="C34" s="92"/>
      <c r="D34" s="92"/>
      <c r="E34" s="92">
        <f t="shared" si="2"/>
        <v>5100</v>
      </c>
      <c r="F34" s="92">
        <v>5100</v>
      </c>
      <c r="G34" s="92">
        <v>5052</v>
      </c>
      <c r="H34" s="92">
        <f t="shared" si="0"/>
        <v>-48</v>
      </c>
      <c r="I34" s="106">
        <v>0</v>
      </c>
      <c r="J34" s="106">
        <v>0</v>
      </c>
      <c r="K34" s="106">
        <f t="shared" si="3"/>
        <v>-48</v>
      </c>
      <c r="L34" s="133" t="s">
        <v>157</v>
      </c>
    </row>
    <row r="35" spans="1:12" s="93" customFormat="1" ht="45">
      <c r="A35" s="91" t="s">
        <v>54</v>
      </c>
      <c r="B35" s="92">
        <v>773100</v>
      </c>
      <c r="C35" s="92">
        <v>-719800</v>
      </c>
      <c r="D35" s="92"/>
      <c r="E35" s="92">
        <f t="shared" si="2"/>
        <v>53300</v>
      </c>
      <c r="F35" s="92">
        <v>46300</v>
      </c>
      <c r="G35" s="92">
        <v>32551</v>
      </c>
      <c r="H35" s="92">
        <f t="shared" si="0"/>
        <v>-13749</v>
      </c>
      <c r="I35" s="106">
        <v>0</v>
      </c>
      <c r="J35" s="106">
        <v>0</v>
      </c>
      <c r="K35" s="106">
        <f t="shared" si="3"/>
        <v>-13749</v>
      </c>
      <c r="L35" s="137" t="s">
        <v>173</v>
      </c>
    </row>
    <row r="36" spans="1:12" s="93" customFormat="1" ht="15">
      <c r="A36" s="91" t="s">
        <v>68</v>
      </c>
      <c r="B36" s="92">
        <v>83900</v>
      </c>
      <c r="C36" s="92"/>
      <c r="D36" s="92"/>
      <c r="E36" s="92">
        <f t="shared" si="2"/>
        <v>83900</v>
      </c>
      <c r="F36" s="92">
        <v>83900</v>
      </c>
      <c r="G36" s="92">
        <v>83414</v>
      </c>
      <c r="H36" s="92">
        <f aca="true" t="shared" si="4" ref="H36:H41">+G36-F36</f>
        <v>-486</v>
      </c>
      <c r="I36" s="106">
        <v>0</v>
      </c>
      <c r="J36" s="106">
        <v>0</v>
      </c>
      <c r="K36" s="106">
        <f aca="true" t="shared" si="5" ref="K36:K41">SUM(H36:J36)</f>
        <v>-486</v>
      </c>
      <c r="L36" s="132" t="s">
        <v>174</v>
      </c>
    </row>
    <row r="37" spans="1:12" s="93" customFormat="1" ht="30">
      <c r="A37" s="91" t="s">
        <v>58</v>
      </c>
      <c r="B37" s="92">
        <v>34300</v>
      </c>
      <c r="C37" s="92"/>
      <c r="D37" s="92"/>
      <c r="E37" s="92">
        <f t="shared" si="2"/>
        <v>34300</v>
      </c>
      <c r="F37" s="92">
        <v>34300</v>
      </c>
      <c r="G37" s="92">
        <v>25292</v>
      </c>
      <c r="H37" s="92">
        <f t="shared" si="4"/>
        <v>-9008</v>
      </c>
      <c r="I37" s="106">
        <v>0</v>
      </c>
      <c r="J37" s="106">
        <v>0</v>
      </c>
      <c r="K37" s="106">
        <f t="shared" si="5"/>
        <v>-9008</v>
      </c>
      <c r="L37" s="141" t="s">
        <v>175</v>
      </c>
    </row>
    <row r="38" spans="1:12" s="93" customFormat="1" ht="30">
      <c r="A38" s="91" t="s">
        <v>59</v>
      </c>
      <c r="B38" s="92">
        <v>22200</v>
      </c>
      <c r="C38" s="92"/>
      <c r="D38" s="92">
        <v>-1200</v>
      </c>
      <c r="E38" s="92">
        <f t="shared" si="2"/>
        <v>21000</v>
      </c>
      <c r="F38" s="92">
        <v>16933</v>
      </c>
      <c r="G38" s="92">
        <v>16933</v>
      </c>
      <c r="H38" s="92">
        <f t="shared" si="4"/>
        <v>0</v>
      </c>
      <c r="I38" s="106">
        <v>0</v>
      </c>
      <c r="J38" s="106">
        <v>0</v>
      </c>
      <c r="K38" s="106">
        <f t="shared" si="5"/>
        <v>0</v>
      </c>
      <c r="L38" s="132" t="s">
        <v>147</v>
      </c>
    </row>
    <row r="39" spans="1:12" s="93" customFormat="1" ht="15">
      <c r="A39" s="91" t="s">
        <v>60</v>
      </c>
      <c r="B39" s="92">
        <v>20500</v>
      </c>
      <c r="C39" s="92"/>
      <c r="D39" s="92"/>
      <c r="E39" s="92">
        <f t="shared" si="2"/>
        <v>20500</v>
      </c>
      <c r="F39" s="92">
        <v>8200</v>
      </c>
      <c r="G39" s="92">
        <v>1492</v>
      </c>
      <c r="H39" s="92">
        <f t="shared" si="4"/>
        <v>-6708</v>
      </c>
      <c r="I39" s="106">
        <v>0</v>
      </c>
      <c r="J39" s="106">
        <v>0</v>
      </c>
      <c r="K39" s="106">
        <f t="shared" si="5"/>
        <v>-6708</v>
      </c>
      <c r="L39" s="134" t="s">
        <v>176</v>
      </c>
    </row>
    <row r="40" spans="1:12" s="93" customFormat="1" ht="15">
      <c r="A40" s="91" t="s">
        <v>62</v>
      </c>
      <c r="B40" s="92">
        <v>20500</v>
      </c>
      <c r="C40" s="92"/>
      <c r="D40" s="92"/>
      <c r="E40" s="92">
        <f t="shared" si="2"/>
        <v>20500</v>
      </c>
      <c r="F40" s="92">
        <v>17115</v>
      </c>
      <c r="G40" s="92">
        <v>17115</v>
      </c>
      <c r="H40" s="92">
        <f t="shared" si="4"/>
        <v>0</v>
      </c>
      <c r="I40" s="106">
        <v>0</v>
      </c>
      <c r="J40" s="106">
        <v>0</v>
      </c>
      <c r="K40" s="106">
        <f t="shared" si="5"/>
        <v>0</v>
      </c>
      <c r="L40" s="132" t="s">
        <v>148</v>
      </c>
    </row>
    <row r="41" spans="1:12" s="93" customFormat="1" ht="45">
      <c r="A41" s="91" t="s">
        <v>122</v>
      </c>
      <c r="B41" s="92">
        <f>60000</f>
        <v>60000</v>
      </c>
      <c r="C41" s="92"/>
      <c r="D41" s="92"/>
      <c r="E41" s="92">
        <f t="shared" si="2"/>
        <v>60000</v>
      </c>
      <c r="F41" s="92">
        <v>55000</v>
      </c>
      <c r="G41" s="92">
        <v>34548</v>
      </c>
      <c r="H41" s="92">
        <f t="shared" si="4"/>
        <v>-20452</v>
      </c>
      <c r="I41" s="106">
        <v>0</v>
      </c>
      <c r="J41" s="106">
        <v>0</v>
      </c>
      <c r="K41" s="106">
        <f t="shared" si="5"/>
        <v>-20452</v>
      </c>
      <c r="L41" s="132" t="s">
        <v>161</v>
      </c>
    </row>
    <row r="42" spans="1:12" s="93" customFormat="1" ht="15">
      <c r="A42" s="91" t="s">
        <v>75</v>
      </c>
      <c r="B42" s="92">
        <v>49700</v>
      </c>
      <c r="C42" s="92"/>
      <c r="D42" s="92"/>
      <c r="E42" s="92">
        <f t="shared" si="2"/>
        <v>49700</v>
      </c>
      <c r="F42" s="92">
        <v>49700</v>
      </c>
      <c r="G42" s="92">
        <v>47883</v>
      </c>
      <c r="H42" s="92">
        <f>+G42-F42</f>
        <v>-1817</v>
      </c>
      <c r="I42" s="106">
        <v>0</v>
      </c>
      <c r="J42" s="106">
        <v>0</v>
      </c>
      <c r="K42" s="106">
        <f>SUM(H42:J42)</f>
        <v>-1817</v>
      </c>
      <c r="L42" s="135" t="s">
        <v>149</v>
      </c>
    </row>
    <row r="43" spans="1:12" s="93" customFormat="1" ht="30">
      <c r="A43" s="95" t="s">
        <v>84</v>
      </c>
      <c r="B43" s="92">
        <v>163500</v>
      </c>
      <c r="C43" s="92"/>
      <c r="D43" s="92"/>
      <c r="E43" s="92">
        <f t="shared" si="2"/>
        <v>163500</v>
      </c>
      <c r="F43" s="92">
        <v>91955</v>
      </c>
      <c r="G43" s="92">
        <v>86704</v>
      </c>
      <c r="H43" s="92">
        <f>+G43-F43</f>
        <v>-5251</v>
      </c>
      <c r="I43" s="106">
        <v>0</v>
      </c>
      <c r="J43" s="106"/>
      <c r="K43" s="106"/>
      <c r="L43" s="132" t="s">
        <v>177</v>
      </c>
    </row>
    <row r="44" spans="1:12" s="93" customFormat="1" ht="15">
      <c r="A44" s="91" t="s">
        <v>83</v>
      </c>
      <c r="B44" s="92">
        <v>20000</v>
      </c>
      <c r="C44" s="92"/>
      <c r="D44" s="92"/>
      <c r="E44" s="92">
        <f>SUM(B44:D44)</f>
        <v>20000</v>
      </c>
      <c r="F44" s="92">
        <v>10869</v>
      </c>
      <c r="G44" s="92">
        <v>10895</v>
      </c>
      <c r="H44" s="92">
        <f>+G44-F44</f>
        <v>26</v>
      </c>
      <c r="I44" s="106">
        <v>0</v>
      </c>
      <c r="J44" s="106">
        <v>0</v>
      </c>
      <c r="K44" s="106">
        <f>SUM(H44:J44)</f>
        <v>26</v>
      </c>
      <c r="L44" s="136" t="s">
        <v>150</v>
      </c>
    </row>
    <row r="45" spans="1:12" s="93" customFormat="1" ht="30">
      <c r="A45" s="91" t="s">
        <v>136</v>
      </c>
      <c r="B45" s="92">
        <f>60000</f>
        <v>60000</v>
      </c>
      <c r="C45" s="92">
        <v>-57000</v>
      </c>
      <c r="D45" s="92"/>
      <c r="E45" s="92">
        <f>SUM(B45:D45)</f>
        <v>3000</v>
      </c>
      <c r="F45" s="92">
        <v>3000</v>
      </c>
      <c r="G45" s="92">
        <v>0</v>
      </c>
      <c r="H45" s="92">
        <f>+G45-F45</f>
        <v>-3000</v>
      </c>
      <c r="I45" s="106">
        <v>0</v>
      </c>
      <c r="J45" s="106">
        <v>0</v>
      </c>
      <c r="K45" s="106">
        <f>SUM(H45:J45)</f>
        <v>-3000</v>
      </c>
      <c r="L45" s="136" t="s">
        <v>178</v>
      </c>
    </row>
    <row r="46" spans="1:12" s="99" customFormat="1" ht="15.75">
      <c r="A46" s="96" t="s">
        <v>32</v>
      </c>
      <c r="B46" s="97">
        <f aca="true" t="shared" si="6" ref="B46:K46">SUM(B12:B45)</f>
        <v>6021600</v>
      </c>
      <c r="C46" s="97">
        <f>SUM(C12:C45)</f>
        <v>-1204800</v>
      </c>
      <c r="D46" s="97">
        <f t="shared" si="6"/>
        <v>-119700</v>
      </c>
      <c r="E46" s="97">
        <f t="shared" si="6"/>
        <v>4697100</v>
      </c>
      <c r="F46" s="97">
        <f t="shared" si="6"/>
        <v>2801869</v>
      </c>
      <c r="G46" s="97">
        <f t="shared" si="6"/>
        <v>2509815</v>
      </c>
      <c r="H46" s="97">
        <f t="shared" si="6"/>
        <v>-292054</v>
      </c>
      <c r="I46" s="97">
        <f t="shared" si="6"/>
        <v>0</v>
      </c>
      <c r="J46" s="97">
        <f t="shared" si="6"/>
        <v>0</v>
      </c>
      <c r="K46" s="97">
        <f t="shared" si="6"/>
        <v>-287057</v>
      </c>
      <c r="L46" s="98"/>
    </row>
    <row r="47" spans="2:12" s="14" customFormat="1" ht="15">
      <c r="B47" s="16"/>
      <c r="C47" s="16"/>
      <c r="D47" s="16"/>
      <c r="E47" s="16"/>
      <c r="F47" s="16"/>
      <c r="G47" s="16"/>
      <c r="H47" s="16"/>
      <c r="I47" s="16"/>
      <c r="J47" s="16"/>
      <c r="K47" s="16"/>
      <c r="L47" s="16"/>
    </row>
    <row r="48" spans="2:8" ht="15">
      <c r="B48" s="85"/>
      <c r="C48" s="85"/>
      <c r="D48" s="85"/>
      <c r="E48" s="85"/>
      <c r="F48" s="85"/>
      <c r="G48" s="85"/>
      <c r="H48" s="85"/>
    </row>
  </sheetData>
  <sheetProtection/>
  <printOptions/>
  <pageMargins left="0.5" right="0.45" top="0.76" bottom="0.61" header="0.5" footer="0.5"/>
  <pageSetup fitToHeight="3"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3"/>
  <sheetViews>
    <sheetView zoomScale="75" zoomScaleNormal="75" zoomScalePageLayoutView="0" workbookViewId="0" topLeftCell="A1">
      <pane xSplit="1" ySplit="11" topLeftCell="B12"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38.28125" style="5" customWidth="1"/>
    <col min="2" max="2" width="11.421875" style="3" bestFit="1" customWidth="1"/>
    <col min="3" max="6" width="11.421875" style="3" customWidth="1"/>
    <col min="7" max="7" width="14.7109375" style="3" bestFit="1" customWidth="1"/>
    <col min="8" max="8" width="10.8515625" style="3" bestFit="1" customWidth="1"/>
    <col min="9" max="10" width="12.8515625" style="3" hidden="1" customWidth="1"/>
    <col min="11" max="11" width="11.00390625" style="3" hidden="1" customWidth="1"/>
    <col min="12" max="12" width="57.140625" style="5" customWidth="1"/>
    <col min="13" max="16384" width="9.140625" style="5" customWidth="1"/>
  </cols>
  <sheetData>
    <row r="1" spans="1:12" ht="15.75">
      <c r="A1" s="26" t="s">
        <v>131</v>
      </c>
      <c r="L1" s="4" t="s">
        <v>71</v>
      </c>
    </row>
    <row r="2" ht="15">
      <c r="A2" s="3"/>
    </row>
    <row r="3" ht="15.75">
      <c r="A3" s="26" t="s">
        <v>34</v>
      </c>
    </row>
    <row r="4" ht="15.75">
      <c r="A4" s="26"/>
    </row>
    <row r="5" ht="15.75">
      <c r="A5" s="26" t="s">
        <v>132</v>
      </c>
    </row>
    <row r="7" spans="1:12" s="9" customFormat="1" ht="15.75">
      <c r="A7" s="6" t="s">
        <v>0</v>
      </c>
      <c r="B7" s="8" t="s">
        <v>2</v>
      </c>
      <c r="C7" s="8" t="s">
        <v>118</v>
      </c>
      <c r="D7" s="8" t="s">
        <v>6</v>
      </c>
      <c r="E7" s="8" t="s">
        <v>2</v>
      </c>
      <c r="F7" s="8" t="s">
        <v>3</v>
      </c>
      <c r="G7" s="8" t="s">
        <v>4</v>
      </c>
      <c r="H7" s="8" t="s">
        <v>5</v>
      </c>
      <c r="I7" s="8" t="s">
        <v>6</v>
      </c>
      <c r="J7" s="8" t="s">
        <v>6</v>
      </c>
      <c r="K7" s="8" t="s">
        <v>7</v>
      </c>
      <c r="L7" s="7"/>
    </row>
    <row r="8" spans="1:12" s="9" customFormat="1" ht="15.75">
      <c r="A8" s="10"/>
      <c r="B8" s="12" t="s">
        <v>1</v>
      </c>
      <c r="C8" s="12" t="s">
        <v>125</v>
      </c>
      <c r="D8" s="12" t="s">
        <v>128</v>
      </c>
      <c r="E8" s="12" t="s">
        <v>1</v>
      </c>
      <c r="F8" s="12" t="s">
        <v>9</v>
      </c>
      <c r="G8" s="12" t="s">
        <v>9</v>
      </c>
      <c r="H8" s="12" t="s">
        <v>9</v>
      </c>
      <c r="I8" s="12" t="s">
        <v>8</v>
      </c>
      <c r="J8" s="12" t="s">
        <v>8</v>
      </c>
      <c r="K8" s="12" t="s">
        <v>5</v>
      </c>
      <c r="L8" s="11" t="s">
        <v>10</v>
      </c>
    </row>
    <row r="9" spans="1:12" s="9" customFormat="1" ht="15.75">
      <c r="A9" s="10"/>
      <c r="B9" s="12" t="s">
        <v>3</v>
      </c>
      <c r="C9" s="12" t="s">
        <v>11</v>
      </c>
      <c r="D9" s="12" t="s">
        <v>129</v>
      </c>
      <c r="E9" s="12" t="s">
        <v>3</v>
      </c>
      <c r="F9" s="13" t="s">
        <v>88</v>
      </c>
      <c r="G9" s="13" t="s">
        <v>88</v>
      </c>
      <c r="H9" s="13" t="s">
        <v>88</v>
      </c>
      <c r="I9" s="12" t="s">
        <v>11</v>
      </c>
      <c r="J9" s="12" t="s">
        <v>11</v>
      </c>
      <c r="K9" s="13"/>
      <c r="L9" s="11"/>
    </row>
    <row r="10" spans="1:12" s="9" customFormat="1" ht="15.75">
      <c r="A10" s="10"/>
      <c r="B10" s="13" t="s">
        <v>88</v>
      </c>
      <c r="C10" s="13"/>
      <c r="D10" s="13"/>
      <c r="E10" s="13" t="s">
        <v>88</v>
      </c>
      <c r="F10" s="13"/>
      <c r="G10" s="13"/>
      <c r="H10" s="13"/>
      <c r="I10" s="40" t="s">
        <v>67</v>
      </c>
      <c r="J10" s="12" t="s">
        <v>67</v>
      </c>
      <c r="K10" s="13"/>
      <c r="L10" s="11"/>
    </row>
    <row r="11" spans="1:12" s="90" customFormat="1" ht="15.75">
      <c r="A11" s="88"/>
      <c r="B11" s="89" t="s">
        <v>13</v>
      </c>
      <c r="C11" s="89" t="s">
        <v>13</v>
      </c>
      <c r="D11" s="89" t="s">
        <v>13</v>
      </c>
      <c r="E11" s="89" t="s">
        <v>13</v>
      </c>
      <c r="F11" s="89" t="s">
        <v>13</v>
      </c>
      <c r="G11" s="89" t="s">
        <v>13</v>
      </c>
      <c r="H11" s="89" t="s">
        <v>13</v>
      </c>
      <c r="I11" s="89" t="s">
        <v>13</v>
      </c>
      <c r="J11" s="89" t="s">
        <v>13</v>
      </c>
      <c r="K11" s="89" t="s">
        <v>13</v>
      </c>
      <c r="L11" s="88"/>
    </row>
    <row r="12" spans="1:12" s="90" customFormat="1" ht="60">
      <c r="A12" s="91" t="s">
        <v>57</v>
      </c>
      <c r="B12" s="100">
        <f>56400-21800</f>
        <v>34600</v>
      </c>
      <c r="C12" s="100"/>
      <c r="D12" s="100">
        <v>-9200</v>
      </c>
      <c r="E12" s="100">
        <f aca="true" t="shared" si="0" ref="E12:E17">SUM(B12:D12)</f>
        <v>25400</v>
      </c>
      <c r="F12" s="92">
        <v>25400</v>
      </c>
      <c r="G12" s="127">
        <v>25279</v>
      </c>
      <c r="H12" s="92">
        <f aca="true" t="shared" si="1" ref="H12:H17">+G12-F12</f>
        <v>-121</v>
      </c>
      <c r="I12" s="106">
        <v>0</v>
      </c>
      <c r="J12" s="106">
        <v>0</v>
      </c>
      <c r="K12" s="106">
        <f aca="true" t="shared" si="2" ref="K12:K17">SUM(H12:J12)</f>
        <v>-121</v>
      </c>
      <c r="L12" s="142" t="s">
        <v>179</v>
      </c>
    </row>
    <row r="13" spans="1:12" s="90" customFormat="1" ht="45">
      <c r="A13" s="91" t="s">
        <v>111</v>
      </c>
      <c r="B13" s="100">
        <v>261600</v>
      </c>
      <c r="C13" s="100">
        <v>-55400</v>
      </c>
      <c r="D13" s="100"/>
      <c r="E13" s="100">
        <f t="shared" si="0"/>
        <v>206200</v>
      </c>
      <c r="F13" s="92">
        <v>91000</v>
      </c>
      <c r="G13" s="127">
        <v>93165</v>
      </c>
      <c r="H13" s="92">
        <f t="shared" si="1"/>
        <v>2165</v>
      </c>
      <c r="I13" s="106">
        <v>0</v>
      </c>
      <c r="J13" s="106">
        <v>0</v>
      </c>
      <c r="K13" s="106">
        <f t="shared" si="2"/>
        <v>2165</v>
      </c>
      <c r="L13" s="139" t="s">
        <v>180</v>
      </c>
    </row>
    <row r="14" spans="1:12" s="90" customFormat="1" ht="15">
      <c r="A14" s="91" t="s">
        <v>137</v>
      </c>
      <c r="B14" s="100">
        <f>21800+40000</f>
        <v>61800</v>
      </c>
      <c r="C14" s="100"/>
      <c r="D14" s="100"/>
      <c r="E14" s="100">
        <f>SUM(B14:D14)</f>
        <v>61800</v>
      </c>
      <c r="F14" s="92">
        <v>0</v>
      </c>
      <c r="G14" s="127">
        <v>0</v>
      </c>
      <c r="H14" s="92">
        <f>+G14-F14</f>
        <v>0</v>
      </c>
      <c r="I14" s="106">
        <v>0</v>
      </c>
      <c r="J14" s="106">
        <v>0</v>
      </c>
      <c r="K14" s="106">
        <f t="shared" si="2"/>
        <v>0</v>
      </c>
      <c r="L14" s="139" t="s">
        <v>181</v>
      </c>
    </row>
    <row r="15" spans="1:12" s="93" customFormat="1" ht="30">
      <c r="A15" s="91" t="s">
        <v>23</v>
      </c>
      <c r="B15" s="92">
        <v>45000</v>
      </c>
      <c r="C15" s="92"/>
      <c r="D15" s="92"/>
      <c r="E15" s="100">
        <f t="shared" si="0"/>
        <v>45000</v>
      </c>
      <c r="F15" s="92">
        <f>11250-11250</f>
        <v>0</v>
      </c>
      <c r="G15" s="92">
        <v>0</v>
      </c>
      <c r="H15" s="92">
        <f t="shared" si="1"/>
        <v>0</v>
      </c>
      <c r="I15" s="106">
        <v>0</v>
      </c>
      <c r="J15" s="106">
        <v>0</v>
      </c>
      <c r="K15" s="106">
        <f t="shared" si="2"/>
        <v>0</v>
      </c>
      <c r="L15" s="132" t="s">
        <v>182</v>
      </c>
    </row>
    <row r="16" spans="1:12" s="93" customFormat="1" ht="45">
      <c r="A16" s="91" t="s">
        <v>24</v>
      </c>
      <c r="B16" s="92">
        <v>13300</v>
      </c>
      <c r="C16" s="92"/>
      <c r="D16" s="92">
        <v>-3900</v>
      </c>
      <c r="E16" s="100">
        <f t="shared" si="0"/>
        <v>9400</v>
      </c>
      <c r="F16" s="92">
        <v>2372</v>
      </c>
      <c r="G16" s="92">
        <v>2372</v>
      </c>
      <c r="H16" s="92">
        <f t="shared" si="1"/>
        <v>0</v>
      </c>
      <c r="I16" s="106">
        <v>0</v>
      </c>
      <c r="J16" s="106">
        <v>0</v>
      </c>
      <c r="K16" s="106">
        <f t="shared" si="2"/>
        <v>0</v>
      </c>
      <c r="L16" s="132" t="s">
        <v>183</v>
      </c>
    </row>
    <row r="17" spans="1:12" s="93" customFormat="1" ht="15">
      <c r="A17" s="91" t="s">
        <v>112</v>
      </c>
      <c r="B17" s="92">
        <v>53100</v>
      </c>
      <c r="C17" s="92"/>
      <c r="D17" s="92"/>
      <c r="E17" s="100">
        <f t="shared" si="0"/>
        <v>53100</v>
      </c>
      <c r="F17" s="92">
        <v>37546</v>
      </c>
      <c r="G17" s="92">
        <v>38796</v>
      </c>
      <c r="H17" s="92">
        <f t="shared" si="1"/>
        <v>1250</v>
      </c>
      <c r="I17" s="106">
        <v>0</v>
      </c>
      <c r="J17" s="106">
        <v>0</v>
      </c>
      <c r="K17" s="106">
        <f t="shared" si="2"/>
        <v>1250</v>
      </c>
      <c r="L17" s="132" t="s">
        <v>184</v>
      </c>
    </row>
    <row r="18" spans="1:12" s="99" customFormat="1" ht="15.75">
      <c r="A18" s="96" t="s">
        <v>32</v>
      </c>
      <c r="B18" s="97">
        <f aca="true" t="shared" si="3" ref="B18:K18">SUM(B12:B17)</f>
        <v>469400</v>
      </c>
      <c r="C18" s="97">
        <f t="shared" si="3"/>
        <v>-55400</v>
      </c>
      <c r="D18" s="97">
        <f t="shared" si="3"/>
        <v>-13100</v>
      </c>
      <c r="E18" s="97">
        <f t="shared" si="3"/>
        <v>400900</v>
      </c>
      <c r="F18" s="97">
        <f t="shared" si="3"/>
        <v>156318</v>
      </c>
      <c r="G18" s="97">
        <f t="shared" si="3"/>
        <v>159612</v>
      </c>
      <c r="H18" s="97">
        <f t="shared" si="3"/>
        <v>3294</v>
      </c>
      <c r="I18" s="97">
        <f t="shared" si="3"/>
        <v>0</v>
      </c>
      <c r="J18" s="97">
        <f t="shared" si="3"/>
        <v>0</v>
      </c>
      <c r="K18" s="97">
        <f t="shared" si="3"/>
        <v>3294</v>
      </c>
      <c r="L18" s="98"/>
    </row>
    <row r="19" spans="1:12" s="14" customFormat="1" ht="15">
      <c r="A19" s="25"/>
      <c r="B19" s="23"/>
      <c r="C19" s="23"/>
      <c r="D19" s="23"/>
      <c r="E19" s="23"/>
      <c r="F19" s="23"/>
      <c r="G19" s="23"/>
      <c r="H19" s="23"/>
      <c r="I19" s="23"/>
      <c r="J19" s="23"/>
      <c r="K19" s="23"/>
      <c r="L19" s="16"/>
    </row>
    <row r="20" spans="1:11" ht="15">
      <c r="A20" s="25"/>
      <c r="B20" s="23"/>
      <c r="C20" s="23"/>
      <c r="D20" s="23"/>
      <c r="E20" s="23"/>
      <c r="F20" s="23"/>
      <c r="G20" s="23"/>
      <c r="H20" s="23"/>
      <c r="I20" s="23"/>
      <c r="J20" s="22"/>
      <c r="K20" s="22"/>
    </row>
    <row r="21" spans="1:9" ht="15">
      <c r="A21" s="14"/>
      <c r="B21" s="16"/>
      <c r="C21" s="16"/>
      <c r="D21" s="16"/>
      <c r="E21" s="16"/>
      <c r="F21" s="16"/>
      <c r="G21" s="16"/>
      <c r="H21" s="16"/>
      <c r="I21" s="16"/>
    </row>
    <row r="22" spans="1:9" ht="15">
      <c r="A22" s="14"/>
      <c r="B22" s="16"/>
      <c r="C22" s="16"/>
      <c r="D22" s="16"/>
      <c r="E22" s="16"/>
      <c r="F22" s="16"/>
      <c r="G22" s="16"/>
      <c r="H22" s="16"/>
      <c r="I22" s="16"/>
    </row>
    <row r="23" spans="1:9" ht="15">
      <c r="A23" s="14"/>
      <c r="B23" s="16"/>
      <c r="C23" s="16"/>
      <c r="D23" s="16"/>
      <c r="E23" s="16"/>
      <c r="F23" s="16"/>
      <c r="G23" s="16"/>
      <c r="H23" s="16"/>
      <c r="I23" s="16"/>
    </row>
    <row r="24" spans="1:9" ht="15">
      <c r="A24" s="14"/>
      <c r="B24" s="16"/>
      <c r="C24" s="16"/>
      <c r="D24" s="16"/>
      <c r="E24" s="16"/>
      <c r="F24" s="16"/>
      <c r="G24" s="16"/>
      <c r="H24" s="16"/>
      <c r="I24" s="16"/>
    </row>
    <row r="25" spans="1:9" ht="15">
      <c r="A25" s="14"/>
      <c r="B25" s="16"/>
      <c r="C25" s="16"/>
      <c r="D25" s="16"/>
      <c r="E25" s="16"/>
      <c r="F25" s="16"/>
      <c r="G25" s="16"/>
      <c r="H25" s="16"/>
      <c r="I25" s="16"/>
    </row>
    <row r="26" spans="1:9" ht="15">
      <c r="A26" s="14"/>
      <c r="B26" s="16"/>
      <c r="C26" s="16"/>
      <c r="D26" s="16"/>
      <c r="E26" s="16"/>
      <c r="F26" s="16"/>
      <c r="G26" s="16"/>
      <c r="H26" s="16"/>
      <c r="I26" s="16"/>
    </row>
    <row r="27" spans="1:9" ht="15">
      <c r="A27" s="14"/>
      <c r="B27" s="16"/>
      <c r="C27" s="16"/>
      <c r="D27" s="16"/>
      <c r="E27" s="16"/>
      <c r="F27" s="16"/>
      <c r="G27" s="16"/>
      <c r="H27" s="16"/>
      <c r="I27" s="16"/>
    </row>
    <row r="28" spans="1:9" ht="15">
      <c r="A28" s="14"/>
      <c r="B28" s="16"/>
      <c r="C28" s="16"/>
      <c r="D28" s="16"/>
      <c r="E28" s="16"/>
      <c r="F28" s="16"/>
      <c r="G28" s="16"/>
      <c r="H28" s="16"/>
      <c r="I28" s="16"/>
    </row>
    <row r="29" spans="1:9" ht="15">
      <c r="A29" s="14"/>
      <c r="B29" s="16"/>
      <c r="C29" s="16"/>
      <c r="D29" s="16"/>
      <c r="E29" s="16"/>
      <c r="F29" s="16"/>
      <c r="G29" s="16"/>
      <c r="H29" s="16"/>
      <c r="I29" s="16"/>
    </row>
    <row r="30" spans="1:9" ht="15">
      <c r="A30" s="14"/>
      <c r="B30" s="16"/>
      <c r="C30" s="16"/>
      <c r="D30" s="16"/>
      <c r="E30" s="16"/>
      <c r="F30" s="16"/>
      <c r="G30" s="16"/>
      <c r="H30" s="16"/>
      <c r="I30" s="16"/>
    </row>
    <row r="31" spans="1:9" ht="15">
      <c r="A31" s="14"/>
      <c r="B31" s="16"/>
      <c r="C31" s="16"/>
      <c r="D31" s="16"/>
      <c r="E31" s="16"/>
      <c r="F31" s="16"/>
      <c r="G31" s="16"/>
      <c r="H31" s="16"/>
      <c r="I31" s="16"/>
    </row>
    <row r="32" spans="1:9" ht="15">
      <c r="A32" s="14"/>
      <c r="B32" s="16"/>
      <c r="C32" s="16"/>
      <c r="D32" s="16"/>
      <c r="E32" s="16"/>
      <c r="F32" s="16"/>
      <c r="G32" s="16"/>
      <c r="H32" s="16"/>
      <c r="I32" s="16"/>
    </row>
    <row r="33" spans="1:9" ht="15">
      <c r="A33" s="14"/>
      <c r="B33" s="16"/>
      <c r="C33" s="16"/>
      <c r="D33" s="16"/>
      <c r="E33" s="16"/>
      <c r="F33" s="16"/>
      <c r="G33" s="16"/>
      <c r="H33" s="16"/>
      <c r="I33" s="16"/>
    </row>
  </sheetData>
  <sheetProtection/>
  <printOptions/>
  <pageMargins left="0.45" right="0.57" top="1" bottom="1" header="0.5" footer="0.5"/>
  <pageSetup fitToHeight="2" fitToWidth="1"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223"/>
  <sheetViews>
    <sheetView zoomScale="75" zoomScaleNormal="75" zoomScalePageLayoutView="0" workbookViewId="0" topLeftCell="A8">
      <selection activeCell="L18" sqref="L18"/>
    </sheetView>
  </sheetViews>
  <sheetFormatPr defaultColWidth="9.140625" defaultRowHeight="12.75"/>
  <cols>
    <col min="1" max="1" width="45.00390625" style="5" customWidth="1"/>
    <col min="2" max="2" width="11.421875" style="3" customWidth="1"/>
    <col min="3" max="4" width="12.8515625" style="3" bestFit="1" customWidth="1"/>
    <col min="5" max="6" width="11.421875" style="3" customWidth="1"/>
    <col min="7" max="7" width="14.7109375" style="3" bestFit="1" customWidth="1"/>
    <col min="8" max="8" width="12.8515625" style="3" bestFit="1" customWidth="1"/>
    <col min="9" max="10" width="12.8515625" style="3" hidden="1" customWidth="1"/>
    <col min="11" max="11" width="11.00390625" style="3" hidden="1" customWidth="1"/>
    <col min="12" max="12" width="57.00390625" style="5" customWidth="1"/>
    <col min="13" max="16384" width="9.140625" style="5" customWidth="1"/>
  </cols>
  <sheetData>
    <row r="1" spans="1:12" ht="15.75">
      <c r="A1" s="26" t="s">
        <v>131</v>
      </c>
      <c r="L1" s="4" t="s">
        <v>72</v>
      </c>
    </row>
    <row r="2" ht="15">
      <c r="A2" s="3"/>
    </row>
    <row r="3" ht="15.75">
      <c r="A3" s="26" t="s">
        <v>35</v>
      </c>
    </row>
    <row r="4" ht="15.75">
      <c r="A4" s="26"/>
    </row>
    <row r="5" ht="15.75">
      <c r="A5" s="26" t="s">
        <v>132</v>
      </c>
    </row>
    <row r="7" spans="1:12" s="9" customFormat="1" ht="15.75">
      <c r="A7" s="6" t="s">
        <v>0</v>
      </c>
      <c r="B7" s="8" t="s">
        <v>2</v>
      </c>
      <c r="C7" s="8" t="s">
        <v>118</v>
      </c>
      <c r="D7" s="8" t="s">
        <v>6</v>
      </c>
      <c r="E7" s="8" t="s">
        <v>2</v>
      </c>
      <c r="F7" s="8" t="s">
        <v>3</v>
      </c>
      <c r="G7" s="8" t="s">
        <v>4</v>
      </c>
      <c r="H7" s="8" t="s">
        <v>5</v>
      </c>
      <c r="I7" s="8" t="s">
        <v>6</v>
      </c>
      <c r="J7" s="8" t="s">
        <v>6</v>
      </c>
      <c r="K7" s="8" t="s">
        <v>7</v>
      </c>
      <c r="L7" s="7"/>
    </row>
    <row r="8" spans="1:12" s="9" customFormat="1" ht="15.75">
      <c r="A8" s="10"/>
      <c r="B8" s="12" t="s">
        <v>1</v>
      </c>
      <c r="C8" s="12" t="s">
        <v>125</v>
      </c>
      <c r="D8" s="12" t="s">
        <v>128</v>
      </c>
      <c r="E8" s="12" t="s">
        <v>1</v>
      </c>
      <c r="F8" s="12" t="s">
        <v>9</v>
      </c>
      <c r="G8" s="12" t="s">
        <v>9</v>
      </c>
      <c r="H8" s="12" t="s">
        <v>9</v>
      </c>
      <c r="I8" s="12" t="s">
        <v>8</v>
      </c>
      <c r="J8" s="12" t="s">
        <v>8</v>
      </c>
      <c r="K8" s="12" t="s">
        <v>5</v>
      </c>
      <c r="L8" s="11" t="s">
        <v>10</v>
      </c>
    </row>
    <row r="9" spans="1:12" s="9" customFormat="1" ht="15.75">
      <c r="A9" s="10"/>
      <c r="B9" s="12" t="s">
        <v>3</v>
      </c>
      <c r="C9" s="12" t="s">
        <v>11</v>
      </c>
      <c r="D9" s="12" t="s">
        <v>129</v>
      </c>
      <c r="E9" s="12" t="s">
        <v>3</v>
      </c>
      <c r="F9" s="13" t="s">
        <v>88</v>
      </c>
      <c r="G9" s="13" t="s">
        <v>88</v>
      </c>
      <c r="H9" s="13" t="s">
        <v>88</v>
      </c>
      <c r="I9" s="12" t="s">
        <v>11</v>
      </c>
      <c r="J9" s="12" t="s">
        <v>11</v>
      </c>
      <c r="K9" s="13"/>
      <c r="L9" s="11"/>
    </row>
    <row r="10" spans="1:12" s="9" customFormat="1" ht="15.75">
      <c r="A10" s="10"/>
      <c r="B10" s="13" t="s">
        <v>88</v>
      </c>
      <c r="C10" s="13"/>
      <c r="D10" s="13"/>
      <c r="E10" s="13" t="s">
        <v>88</v>
      </c>
      <c r="F10" s="13"/>
      <c r="G10" s="13"/>
      <c r="H10" s="13"/>
      <c r="I10" s="40" t="s">
        <v>67</v>
      </c>
      <c r="J10" s="12" t="s">
        <v>67</v>
      </c>
      <c r="K10" s="13"/>
      <c r="L10" s="11"/>
    </row>
    <row r="11" spans="1:12" s="90" customFormat="1" ht="15.75">
      <c r="A11" s="88"/>
      <c r="B11" s="89" t="s">
        <v>13</v>
      </c>
      <c r="C11" s="89" t="s">
        <v>13</v>
      </c>
      <c r="D11" s="89" t="s">
        <v>13</v>
      </c>
      <c r="E11" s="89" t="s">
        <v>13</v>
      </c>
      <c r="F11" s="89" t="s">
        <v>13</v>
      </c>
      <c r="G11" s="89" t="s">
        <v>13</v>
      </c>
      <c r="H11" s="89" t="s">
        <v>13</v>
      </c>
      <c r="I11" s="89" t="s">
        <v>13</v>
      </c>
      <c r="J11" s="89" t="s">
        <v>13</v>
      </c>
      <c r="K11" s="89" t="s">
        <v>13</v>
      </c>
      <c r="L11" s="88"/>
    </row>
    <row r="12" spans="1:12" s="93" customFormat="1" ht="15">
      <c r="A12" s="91" t="s">
        <v>22</v>
      </c>
      <c r="B12" s="100">
        <v>14000</v>
      </c>
      <c r="C12" s="100"/>
      <c r="D12" s="100"/>
      <c r="E12" s="100">
        <f>SUM(B12:D12)</f>
        <v>14000</v>
      </c>
      <c r="F12" s="92">
        <v>129</v>
      </c>
      <c r="G12" s="101">
        <v>129</v>
      </c>
      <c r="H12" s="92">
        <f aca="true" t="shared" si="0" ref="H12:H24">+G12-F12</f>
        <v>0</v>
      </c>
      <c r="I12" s="106">
        <v>0</v>
      </c>
      <c r="J12" s="106">
        <v>0</v>
      </c>
      <c r="K12" s="106">
        <f aca="true" t="shared" si="1" ref="K12:K21">SUM(H12:J12)</f>
        <v>0</v>
      </c>
      <c r="L12" s="132"/>
    </row>
    <row r="13" spans="1:12" s="93" customFormat="1" ht="15">
      <c r="A13" s="91" t="s">
        <v>115</v>
      </c>
      <c r="B13" s="100">
        <f>20000</f>
        <v>20000</v>
      </c>
      <c r="C13" s="100"/>
      <c r="D13" s="100"/>
      <c r="E13" s="100">
        <f>SUM(B13:D13)</f>
        <v>20000</v>
      </c>
      <c r="F13" s="92">
        <v>0</v>
      </c>
      <c r="G13" s="101">
        <v>1737</v>
      </c>
      <c r="H13" s="92">
        <f t="shared" si="0"/>
        <v>1737</v>
      </c>
      <c r="I13" s="106">
        <v>0</v>
      </c>
      <c r="J13" s="106">
        <v>0</v>
      </c>
      <c r="K13" s="106">
        <f t="shared" si="1"/>
        <v>1737</v>
      </c>
      <c r="L13" s="132"/>
    </row>
    <row r="14" spans="1:12" s="93" customFormat="1" ht="120" customHeight="1">
      <c r="A14" s="107" t="s">
        <v>100</v>
      </c>
      <c r="B14" s="108"/>
      <c r="C14" s="108"/>
      <c r="D14" s="108"/>
      <c r="E14" s="115"/>
      <c r="F14" s="108"/>
      <c r="G14" s="108"/>
      <c r="H14" s="108"/>
      <c r="I14" s="108"/>
      <c r="J14" s="108"/>
      <c r="L14" s="143" t="s">
        <v>186</v>
      </c>
    </row>
    <row r="15" spans="1:12" s="93" customFormat="1" ht="15">
      <c r="A15" s="109" t="s">
        <v>113</v>
      </c>
      <c r="B15" s="110">
        <f>1206000+478000-20000</f>
        <v>1664000</v>
      </c>
      <c r="C15" s="110"/>
      <c r="D15" s="110">
        <v>-617000</v>
      </c>
      <c r="E15" s="110">
        <f>SUM(B15:D15)</f>
        <v>1047000</v>
      </c>
      <c r="F15" s="110">
        <v>696824</v>
      </c>
      <c r="G15" s="110">
        <v>438654</v>
      </c>
      <c r="H15" s="110">
        <f>+G15-F15</f>
        <v>-258170</v>
      </c>
      <c r="I15" s="110">
        <v>0</v>
      </c>
      <c r="J15" s="110">
        <v>0</v>
      </c>
      <c r="K15" s="93">
        <f>SUM(H15:J15)</f>
        <v>-258170</v>
      </c>
      <c r="L15" s="144"/>
    </row>
    <row r="16" spans="1:12" s="93" customFormat="1" ht="15">
      <c r="A16" s="109" t="s">
        <v>114</v>
      </c>
      <c r="B16" s="110">
        <v>300000</v>
      </c>
      <c r="C16" s="110"/>
      <c r="D16" s="110"/>
      <c r="E16" s="110">
        <f>SUM(B16:D16)</f>
        <v>300000</v>
      </c>
      <c r="F16" s="110">
        <v>252000</v>
      </c>
      <c r="G16" s="110">
        <v>330386</v>
      </c>
      <c r="H16" s="110">
        <f>+G16-F16</f>
        <v>78386</v>
      </c>
      <c r="I16" s="110">
        <v>0</v>
      </c>
      <c r="J16" s="110">
        <v>0</v>
      </c>
      <c r="K16" s="93">
        <f>SUM(H16:J16)</f>
        <v>78386</v>
      </c>
      <c r="L16" s="144"/>
    </row>
    <row r="17" spans="1:12" s="93" customFormat="1" ht="120" customHeight="1">
      <c r="A17" s="109"/>
      <c r="B17" s="111">
        <f aca="true" t="shared" si="2" ref="B17:G17">SUM(B15:B16)</f>
        <v>1964000</v>
      </c>
      <c r="C17" s="128">
        <f t="shared" si="2"/>
        <v>0</v>
      </c>
      <c r="D17" s="128">
        <f t="shared" si="2"/>
        <v>-617000</v>
      </c>
      <c r="E17" s="111">
        <f t="shared" si="2"/>
        <v>1347000</v>
      </c>
      <c r="F17" s="128">
        <f t="shared" si="2"/>
        <v>948824</v>
      </c>
      <c r="G17" s="128">
        <f t="shared" si="2"/>
        <v>769040</v>
      </c>
      <c r="H17" s="111">
        <f>+G17-F17</f>
        <v>-179784</v>
      </c>
      <c r="I17" s="111">
        <v>0</v>
      </c>
      <c r="J17" s="111">
        <v>0</v>
      </c>
      <c r="K17" s="93">
        <f>SUM(H17:J17)</f>
        <v>-179784</v>
      </c>
      <c r="L17" s="145"/>
    </row>
    <row r="18" spans="1:12" s="93" customFormat="1" ht="150">
      <c r="A18" s="91" t="s">
        <v>36</v>
      </c>
      <c r="B18" s="100">
        <v>160000</v>
      </c>
      <c r="C18" s="129">
        <v>-40000</v>
      </c>
      <c r="D18" s="129"/>
      <c r="E18" s="100">
        <f aca="true" t="shared" si="3" ref="E18:E24">SUM(B18:D18)</f>
        <v>120000</v>
      </c>
      <c r="F18" s="130">
        <v>80000</v>
      </c>
      <c r="G18" s="102">
        <f>15500+60000+1109</f>
        <v>76609</v>
      </c>
      <c r="H18" s="92">
        <f t="shared" si="0"/>
        <v>-3391</v>
      </c>
      <c r="I18" s="106">
        <v>0</v>
      </c>
      <c r="J18" s="106">
        <v>0</v>
      </c>
      <c r="K18" s="106">
        <f t="shared" si="1"/>
        <v>-3391</v>
      </c>
      <c r="L18" s="137" t="s">
        <v>151</v>
      </c>
    </row>
    <row r="19" spans="1:12" s="93" customFormat="1" ht="90">
      <c r="A19" s="91" t="s">
        <v>56</v>
      </c>
      <c r="B19" s="100">
        <v>300000</v>
      </c>
      <c r="C19" s="100"/>
      <c r="D19" s="100">
        <v>-300000</v>
      </c>
      <c r="E19" s="100">
        <f t="shared" si="3"/>
        <v>0</v>
      </c>
      <c r="F19" s="92">
        <f>75000-75000</f>
        <v>0</v>
      </c>
      <c r="G19" s="101">
        <v>0</v>
      </c>
      <c r="H19" s="92">
        <f t="shared" si="0"/>
        <v>0</v>
      </c>
      <c r="I19" s="106">
        <v>0</v>
      </c>
      <c r="J19" s="106">
        <v>0</v>
      </c>
      <c r="K19" s="106">
        <f t="shared" si="1"/>
        <v>0</v>
      </c>
      <c r="L19" s="95" t="s">
        <v>152</v>
      </c>
    </row>
    <row r="20" spans="1:12" s="93" customFormat="1" ht="75">
      <c r="A20" s="91" t="s">
        <v>139</v>
      </c>
      <c r="B20" s="100">
        <f>3865600-690000</f>
        <v>3175600</v>
      </c>
      <c r="C20" s="100">
        <v>-3081000</v>
      </c>
      <c r="D20" s="100"/>
      <c r="E20" s="100">
        <f t="shared" si="3"/>
        <v>94600</v>
      </c>
      <c r="F20" s="92">
        <v>52570</v>
      </c>
      <c r="G20" s="101">
        <v>28973</v>
      </c>
      <c r="H20" s="92">
        <f>+G20-F20</f>
        <v>-23597</v>
      </c>
      <c r="I20" s="106">
        <v>0</v>
      </c>
      <c r="J20" s="106">
        <v>0</v>
      </c>
      <c r="K20" s="106">
        <f>SUM(H20:J20)</f>
        <v>-23597</v>
      </c>
      <c r="L20" s="137" t="s">
        <v>155</v>
      </c>
    </row>
    <row r="21" spans="1:12" s="93" customFormat="1" ht="15">
      <c r="A21" s="91" t="s">
        <v>26</v>
      </c>
      <c r="B21" s="100">
        <v>0</v>
      </c>
      <c r="C21" s="100"/>
      <c r="D21" s="100"/>
      <c r="E21" s="100">
        <f t="shared" si="3"/>
        <v>0</v>
      </c>
      <c r="F21" s="92">
        <v>0</v>
      </c>
      <c r="G21" s="101">
        <v>-2589</v>
      </c>
      <c r="H21" s="92">
        <f t="shared" si="0"/>
        <v>-2589</v>
      </c>
      <c r="I21" s="106">
        <v>0</v>
      </c>
      <c r="J21" s="106">
        <v>0</v>
      </c>
      <c r="K21" s="106">
        <f t="shared" si="1"/>
        <v>-2589</v>
      </c>
      <c r="L21" s="132" t="s">
        <v>153</v>
      </c>
    </row>
    <row r="22" spans="1:12" s="93" customFormat="1" ht="60">
      <c r="A22" s="88" t="s">
        <v>77</v>
      </c>
      <c r="B22" s="130">
        <v>1473300</v>
      </c>
      <c r="C22" s="131"/>
      <c r="D22" s="131"/>
      <c r="E22" s="100">
        <f t="shared" si="3"/>
        <v>1473300</v>
      </c>
      <c r="F22" s="92">
        <v>831218</v>
      </c>
      <c r="G22" s="131">
        <v>736620</v>
      </c>
      <c r="H22" s="92">
        <f>+G22-F22</f>
        <v>-94598</v>
      </c>
      <c r="I22" s="106">
        <v>0</v>
      </c>
      <c r="J22" s="106"/>
      <c r="K22" s="106">
        <f>SUM(H22:J22)</f>
        <v>-94598</v>
      </c>
      <c r="L22" s="136" t="s">
        <v>156</v>
      </c>
    </row>
    <row r="23" spans="1:12" s="93" customFormat="1" ht="15">
      <c r="A23" s="88" t="s">
        <v>99</v>
      </c>
      <c r="B23" s="130">
        <v>150000</v>
      </c>
      <c r="C23" s="131">
        <v>-150000</v>
      </c>
      <c r="D23" s="131"/>
      <c r="E23" s="100">
        <f t="shared" si="3"/>
        <v>0</v>
      </c>
      <c r="F23" s="130">
        <v>0</v>
      </c>
      <c r="G23" s="131">
        <v>0</v>
      </c>
      <c r="H23" s="92">
        <f>+G23-F23</f>
        <v>0</v>
      </c>
      <c r="I23" s="106">
        <v>0</v>
      </c>
      <c r="J23" s="106"/>
      <c r="K23" s="106">
        <f>SUM(H23:J23)</f>
        <v>0</v>
      </c>
      <c r="L23" s="132" t="s">
        <v>154</v>
      </c>
    </row>
    <row r="24" spans="1:12" s="93" customFormat="1" ht="105">
      <c r="A24" s="88" t="s">
        <v>120</v>
      </c>
      <c r="B24" s="130">
        <v>1796000</v>
      </c>
      <c r="C24" s="131">
        <v>-256000</v>
      </c>
      <c r="D24" s="131"/>
      <c r="E24" s="100">
        <f t="shared" si="3"/>
        <v>1540000</v>
      </c>
      <c r="F24" s="130">
        <v>1232431</v>
      </c>
      <c r="G24" s="131">
        <v>1140209</v>
      </c>
      <c r="H24" s="92">
        <f t="shared" si="0"/>
        <v>-92222</v>
      </c>
      <c r="I24" s="106">
        <v>0</v>
      </c>
      <c r="J24" s="106"/>
      <c r="K24" s="106">
        <f>SUM(H24:J24)</f>
        <v>-92222</v>
      </c>
      <c r="L24" s="137" t="s">
        <v>185</v>
      </c>
    </row>
    <row r="25" spans="1:12" s="99" customFormat="1" ht="15.75">
      <c r="A25" s="96" t="s">
        <v>32</v>
      </c>
      <c r="B25" s="97">
        <f aca="true" t="shared" si="4" ref="B25:H25">SUM(B12:B24)-SUM(B15:B16)</f>
        <v>9052900</v>
      </c>
      <c r="C25" s="97">
        <f>SUM(C12:C24)-SUM(C15:C16)</f>
        <v>-3527000</v>
      </c>
      <c r="D25" s="97">
        <f t="shared" si="4"/>
        <v>-917000</v>
      </c>
      <c r="E25" s="97">
        <f t="shared" si="4"/>
        <v>4608900</v>
      </c>
      <c r="F25" s="97">
        <f t="shared" si="4"/>
        <v>3145172</v>
      </c>
      <c r="G25" s="97">
        <f t="shared" si="4"/>
        <v>2750728</v>
      </c>
      <c r="H25" s="97">
        <f t="shared" si="4"/>
        <v>-394444</v>
      </c>
      <c r="I25" s="97">
        <f>SUM(I12:I24)</f>
        <v>0</v>
      </c>
      <c r="J25" s="97">
        <f>SUM(J12:J24)</f>
        <v>0</v>
      </c>
      <c r="K25" s="97">
        <f>SUM(K12:K24)</f>
        <v>-574228</v>
      </c>
      <c r="L25" s="98"/>
    </row>
    <row r="26" spans="2:12" s="93" customFormat="1" ht="15">
      <c r="B26" s="103"/>
      <c r="C26" s="103"/>
      <c r="D26" s="103"/>
      <c r="E26" s="103"/>
      <c r="F26" s="103"/>
      <c r="G26" s="103"/>
      <c r="H26" s="103"/>
      <c r="I26" s="103"/>
      <c r="J26" s="103"/>
      <c r="K26" s="103"/>
      <c r="L26" s="103"/>
    </row>
    <row r="27" spans="2:11" s="90" customFormat="1" ht="15">
      <c r="B27" s="102"/>
      <c r="C27" s="102"/>
      <c r="D27" s="102"/>
      <c r="E27" s="102"/>
      <c r="F27" s="102"/>
      <c r="G27" s="102"/>
      <c r="H27" s="102"/>
      <c r="I27" s="102"/>
      <c r="J27" s="102"/>
      <c r="K27" s="102"/>
    </row>
    <row r="28" spans="2:12" s="90" customFormat="1" ht="15">
      <c r="B28" s="102"/>
      <c r="C28" s="102"/>
      <c r="D28" s="102"/>
      <c r="E28" s="102"/>
      <c r="F28" s="102"/>
      <c r="G28" s="102"/>
      <c r="H28" s="102"/>
      <c r="I28" s="102"/>
      <c r="J28" s="102"/>
      <c r="K28" s="102"/>
      <c r="L28" s="93"/>
    </row>
    <row r="29" spans="2:12" s="90" customFormat="1" ht="15">
      <c r="B29" s="102"/>
      <c r="C29" s="102"/>
      <c r="D29" s="102"/>
      <c r="E29" s="102"/>
      <c r="F29" s="102"/>
      <c r="G29" s="102"/>
      <c r="H29" s="102"/>
      <c r="I29" s="102"/>
      <c r="J29" s="102"/>
      <c r="K29" s="102"/>
      <c r="L29" s="93"/>
    </row>
    <row r="30" spans="2:12" s="90" customFormat="1" ht="15">
      <c r="B30" s="102"/>
      <c r="C30" s="102"/>
      <c r="D30" s="102"/>
      <c r="E30" s="102"/>
      <c r="F30" s="102"/>
      <c r="G30" s="102"/>
      <c r="H30" s="102"/>
      <c r="I30" s="102"/>
      <c r="J30" s="102"/>
      <c r="K30" s="102"/>
      <c r="L30" s="94"/>
    </row>
    <row r="31" spans="2:12" s="90" customFormat="1" ht="15">
      <c r="B31" s="102"/>
      <c r="C31" s="102"/>
      <c r="D31" s="102"/>
      <c r="E31" s="102"/>
      <c r="F31" s="102"/>
      <c r="G31" s="102"/>
      <c r="H31" s="102"/>
      <c r="I31" s="102"/>
      <c r="J31" s="102"/>
      <c r="K31" s="102"/>
      <c r="L31" s="93"/>
    </row>
    <row r="32" spans="2:12" s="90" customFormat="1" ht="15">
      <c r="B32" s="102"/>
      <c r="C32" s="102"/>
      <c r="D32" s="102"/>
      <c r="E32" s="102"/>
      <c r="F32" s="102"/>
      <c r="G32" s="102"/>
      <c r="H32" s="102"/>
      <c r="I32" s="102"/>
      <c r="J32" s="102"/>
      <c r="K32" s="102"/>
      <c r="L32" s="93"/>
    </row>
    <row r="33" spans="2:11" s="90" customFormat="1" ht="15">
      <c r="B33" s="102"/>
      <c r="C33" s="102"/>
      <c r="D33" s="102"/>
      <c r="E33" s="102"/>
      <c r="F33" s="102"/>
      <c r="G33" s="102"/>
      <c r="H33" s="102"/>
      <c r="I33" s="102"/>
      <c r="J33" s="102"/>
      <c r="K33" s="102"/>
    </row>
    <row r="34" spans="2:11" s="90" customFormat="1" ht="15">
      <c r="B34" s="102"/>
      <c r="C34" s="102"/>
      <c r="D34" s="102"/>
      <c r="E34" s="102"/>
      <c r="F34" s="102"/>
      <c r="G34" s="102"/>
      <c r="H34" s="102"/>
      <c r="I34" s="102"/>
      <c r="J34" s="102"/>
      <c r="K34" s="102"/>
    </row>
    <row r="35" spans="2:11" s="90" customFormat="1" ht="15">
      <c r="B35" s="102"/>
      <c r="C35" s="102"/>
      <c r="D35" s="102"/>
      <c r="E35" s="102"/>
      <c r="F35" s="102"/>
      <c r="G35" s="102"/>
      <c r="H35" s="102"/>
      <c r="I35" s="102"/>
      <c r="J35" s="102"/>
      <c r="K35" s="102"/>
    </row>
    <row r="36" spans="2:11" s="90" customFormat="1" ht="15">
      <c r="B36" s="102"/>
      <c r="C36" s="102"/>
      <c r="D36" s="102"/>
      <c r="E36" s="102"/>
      <c r="F36" s="102"/>
      <c r="G36" s="102"/>
      <c r="H36" s="102"/>
      <c r="I36" s="102"/>
      <c r="J36" s="102"/>
      <c r="K36" s="102"/>
    </row>
    <row r="37" spans="2:11" s="90" customFormat="1" ht="15">
      <c r="B37" s="102"/>
      <c r="C37" s="102"/>
      <c r="D37" s="102"/>
      <c r="E37" s="102"/>
      <c r="F37" s="102"/>
      <c r="G37" s="102"/>
      <c r="H37" s="102"/>
      <c r="I37" s="102"/>
      <c r="J37" s="102"/>
      <c r="K37" s="102"/>
    </row>
    <row r="38" spans="2:11" s="90" customFormat="1" ht="15">
      <c r="B38" s="102"/>
      <c r="C38" s="102"/>
      <c r="D38" s="102"/>
      <c r="E38" s="102"/>
      <c r="F38" s="102"/>
      <c r="G38" s="102"/>
      <c r="H38" s="102"/>
      <c r="I38" s="102"/>
      <c r="J38" s="102"/>
      <c r="K38" s="102"/>
    </row>
    <row r="39" spans="2:11" s="90" customFormat="1" ht="15">
      <c r="B39" s="102"/>
      <c r="C39" s="102"/>
      <c r="D39" s="102"/>
      <c r="E39" s="102"/>
      <c r="F39" s="102"/>
      <c r="G39" s="102"/>
      <c r="H39" s="102"/>
      <c r="I39" s="102"/>
      <c r="J39" s="102"/>
      <c r="K39" s="102"/>
    </row>
    <row r="40" spans="2:11" s="90" customFormat="1" ht="15">
      <c r="B40" s="102"/>
      <c r="C40" s="102"/>
      <c r="D40" s="102"/>
      <c r="E40" s="102"/>
      <c r="F40" s="102"/>
      <c r="G40" s="102"/>
      <c r="H40" s="102"/>
      <c r="I40" s="102"/>
      <c r="J40" s="102"/>
      <c r="K40" s="102"/>
    </row>
    <row r="41" spans="2:11" s="90" customFormat="1" ht="15">
      <c r="B41" s="102"/>
      <c r="C41" s="102"/>
      <c r="D41" s="102"/>
      <c r="E41" s="102"/>
      <c r="F41" s="102"/>
      <c r="G41" s="102"/>
      <c r="H41" s="102"/>
      <c r="I41" s="102"/>
      <c r="J41" s="102"/>
      <c r="K41" s="102"/>
    </row>
    <row r="42" spans="2:11" s="90" customFormat="1" ht="15">
      <c r="B42" s="102"/>
      <c r="C42" s="102"/>
      <c r="D42" s="102"/>
      <c r="E42" s="102"/>
      <c r="F42" s="102"/>
      <c r="G42" s="102"/>
      <c r="H42" s="102"/>
      <c r="I42" s="102"/>
      <c r="J42" s="102"/>
      <c r="K42" s="102"/>
    </row>
    <row r="43" spans="2:11" s="90" customFormat="1" ht="15">
      <c r="B43" s="102"/>
      <c r="C43" s="102"/>
      <c r="D43" s="102"/>
      <c r="E43" s="102"/>
      <c r="F43" s="102"/>
      <c r="G43" s="102"/>
      <c r="H43" s="102"/>
      <c r="I43" s="102"/>
      <c r="J43" s="102"/>
      <c r="K43" s="102"/>
    </row>
    <row r="44" spans="2:11" s="90" customFormat="1" ht="15">
      <c r="B44" s="102"/>
      <c r="C44" s="102"/>
      <c r="D44" s="102"/>
      <c r="E44" s="102"/>
      <c r="F44" s="102"/>
      <c r="G44" s="102"/>
      <c r="H44" s="102"/>
      <c r="I44" s="102"/>
      <c r="J44" s="102"/>
      <c r="K44" s="102"/>
    </row>
    <row r="45" spans="2:11" s="90" customFormat="1" ht="15">
      <c r="B45" s="102"/>
      <c r="C45" s="102"/>
      <c r="D45" s="102"/>
      <c r="E45" s="102"/>
      <c r="F45" s="102"/>
      <c r="G45" s="102"/>
      <c r="H45" s="102"/>
      <c r="I45" s="102"/>
      <c r="J45" s="102"/>
      <c r="K45" s="102"/>
    </row>
    <row r="46" spans="2:11" s="90" customFormat="1" ht="15">
      <c r="B46" s="102"/>
      <c r="C46" s="102"/>
      <c r="D46" s="102"/>
      <c r="E46" s="102"/>
      <c r="F46" s="102"/>
      <c r="G46" s="102"/>
      <c r="H46" s="102"/>
      <c r="I46" s="102"/>
      <c r="J46" s="102"/>
      <c r="K46" s="102"/>
    </row>
    <row r="47" spans="2:11" s="90" customFormat="1" ht="15">
      <c r="B47" s="102"/>
      <c r="C47" s="102"/>
      <c r="D47" s="102"/>
      <c r="E47" s="102"/>
      <c r="F47" s="102"/>
      <c r="G47" s="102"/>
      <c r="H47" s="102"/>
      <c r="I47" s="102"/>
      <c r="J47" s="102"/>
      <c r="K47" s="102"/>
    </row>
    <row r="48" spans="2:11" s="90" customFormat="1" ht="15">
      <c r="B48" s="102"/>
      <c r="C48" s="102"/>
      <c r="D48" s="102"/>
      <c r="E48" s="102"/>
      <c r="F48" s="102"/>
      <c r="G48" s="102"/>
      <c r="H48" s="102"/>
      <c r="I48" s="102"/>
      <c r="J48" s="102"/>
      <c r="K48" s="102"/>
    </row>
    <row r="49" spans="2:11" s="90" customFormat="1" ht="15">
      <c r="B49" s="102"/>
      <c r="C49" s="102"/>
      <c r="D49" s="102"/>
      <c r="E49" s="102"/>
      <c r="F49" s="102"/>
      <c r="G49" s="102"/>
      <c r="H49" s="102"/>
      <c r="I49" s="102"/>
      <c r="J49" s="102"/>
      <c r="K49" s="102"/>
    </row>
    <row r="50" spans="2:11" s="90" customFormat="1" ht="15">
      <c r="B50" s="102"/>
      <c r="C50" s="102"/>
      <c r="D50" s="102"/>
      <c r="E50" s="102"/>
      <c r="F50" s="102"/>
      <c r="G50" s="102"/>
      <c r="H50" s="102"/>
      <c r="I50" s="102"/>
      <c r="J50" s="102"/>
      <c r="K50" s="102"/>
    </row>
    <row r="51" spans="2:11" s="90" customFormat="1" ht="15">
      <c r="B51" s="102"/>
      <c r="C51" s="102"/>
      <c r="D51" s="102"/>
      <c r="E51" s="102"/>
      <c r="F51" s="102"/>
      <c r="G51" s="102"/>
      <c r="H51" s="102"/>
      <c r="I51" s="102"/>
      <c r="J51" s="102"/>
      <c r="K51" s="102"/>
    </row>
    <row r="52" spans="2:11" s="90" customFormat="1" ht="15">
      <c r="B52" s="102"/>
      <c r="C52" s="102"/>
      <c r="D52" s="102"/>
      <c r="E52" s="102"/>
      <c r="F52" s="102"/>
      <c r="G52" s="102"/>
      <c r="H52" s="102"/>
      <c r="I52" s="102"/>
      <c r="J52" s="102"/>
      <c r="K52" s="102"/>
    </row>
    <row r="53" spans="2:11" s="90" customFormat="1" ht="15">
      <c r="B53" s="102"/>
      <c r="C53" s="102"/>
      <c r="D53" s="102"/>
      <c r="E53" s="102"/>
      <c r="F53" s="102"/>
      <c r="G53" s="102"/>
      <c r="H53" s="102"/>
      <c r="I53" s="102"/>
      <c r="J53" s="102"/>
      <c r="K53" s="102"/>
    </row>
    <row r="54" spans="2:11" s="90" customFormat="1" ht="15">
      <c r="B54" s="102"/>
      <c r="C54" s="102"/>
      <c r="D54" s="102"/>
      <c r="E54" s="102"/>
      <c r="F54" s="102"/>
      <c r="G54" s="102"/>
      <c r="H54" s="102"/>
      <c r="I54" s="102"/>
      <c r="J54" s="102"/>
      <c r="K54" s="102"/>
    </row>
    <row r="55" spans="2:11" s="90" customFormat="1" ht="15">
      <c r="B55" s="102"/>
      <c r="C55" s="102"/>
      <c r="D55" s="102"/>
      <c r="E55" s="102"/>
      <c r="F55" s="102"/>
      <c r="G55" s="102"/>
      <c r="H55" s="102"/>
      <c r="I55" s="102"/>
      <c r="J55" s="102"/>
      <c r="K55" s="102"/>
    </row>
    <row r="56" spans="2:11" s="90" customFormat="1" ht="15">
      <c r="B56" s="102"/>
      <c r="C56" s="102"/>
      <c r="D56" s="102"/>
      <c r="E56" s="102"/>
      <c r="F56" s="102"/>
      <c r="G56" s="102"/>
      <c r="H56" s="102"/>
      <c r="I56" s="102"/>
      <c r="J56" s="102"/>
      <c r="K56" s="102"/>
    </row>
    <row r="57" spans="2:11" s="90" customFormat="1" ht="15">
      <c r="B57" s="102"/>
      <c r="C57" s="102"/>
      <c r="D57" s="102"/>
      <c r="E57" s="102"/>
      <c r="F57" s="102"/>
      <c r="G57" s="102"/>
      <c r="H57" s="102"/>
      <c r="I57" s="102"/>
      <c r="J57" s="102"/>
      <c r="K57" s="102"/>
    </row>
    <row r="58" spans="2:11" s="90" customFormat="1" ht="15">
      <c r="B58" s="102"/>
      <c r="C58" s="102"/>
      <c r="D58" s="102"/>
      <c r="E58" s="102"/>
      <c r="F58" s="102"/>
      <c r="G58" s="102"/>
      <c r="H58" s="102"/>
      <c r="I58" s="102"/>
      <c r="J58" s="102"/>
      <c r="K58" s="102"/>
    </row>
    <row r="59" spans="2:11" s="90" customFormat="1" ht="15">
      <c r="B59" s="102"/>
      <c r="C59" s="102"/>
      <c r="D59" s="102"/>
      <c r="E59" s="102"/>
      <c r="F59" s="102"/>
      <c r="G59" s="102"/>
      <c r="H59" s="102"/>
      <c r="I59" s="102"/>
      <c r="J59" s="102"/>
      <c r="K59" s="102"/>
    </row>
    <row r="60" spans="2:11" s="90" customFormat="1" ht="15">
      <c r="B60" s="102"/>
      <c r="C60" s="102"/>
      <c r="D60" s="102"/>
      <c r="E60" s="102"/>
      <c r="F60" s="102"/>
      <c r="G60" s="102"/>
      <c r="H60" s="102"/>
      <c r="I60" s="102"/>
      <c r="J60" s="102"/>
      <c r="K60" s="102"/>
    </row>
    <row r="61" spans="2:11" s="90" customFormat="1" ht="15">
      <c r="B61" s="102"/>
      <c r="C61" s="102"/>
      <c r="D61" s="102"/>
      <c r="E61" s="102"/>
      <c r="F61" s="102"/>
      <c r="G61" s="102"/>
      <c r="H61" s="102"/>
      <c r="I61" s="102"/>
      <c r="J61" s="102"/>
      <c r="K61" s="102"/>
    </row>
    <row r="62" spans="2:11" s="90" customFormat="1" ht="15">
      <c r="B62" s="102"/>
      <c r="C62" s="102"/>
      <c r="D62" s="102"/>
      <c r="E62" s="102"/>
      <c r="F62" s="102"/>
      <c r="G62" s="102"/>
      <c r="H62" s="102"/>
      <c r="I62" s="102"/>
      <c r="J62" s="102"/>
      <c r="K62" s="102"/>
    </row>
    <row r="63" spans="2:11" s="90" customFormat="1" ht="15">
      <c r="B63" s="102"/>
      <c r="C63" s="102"/>
      <c r="D63" s="102"/>
      <c r="E63" s="102"/>
      <c r="F63" s="102"/>
      <c r="G63" s="102"/>
      <c r="H63" s="102"/>
      <c r="I63" s="102"/>
      <c r="J63" s="102"/>
      <c r="K63" s="102"/>
    </row>
    <row r="64" spans="2:11" s="90" customFormat="1" ht="15">
      <c r="B64" s="102"/>
      <c r="C64" s="102"/>
      <c r="D64" s="102"/>
      <c r="E64" s="102"/>
      <c r="F64" s="102"/>
      <c r="G64" s="102"/>
      <c r="H64" s="102"/>
      <c r="I64" s="102"/>
      <c r="J64" s="102"/>
      <c r="K64" s="102"/>
    </row>
    <row r="65" spans="2:11" s="90" customFormat="1" ht="15">
      <c r="B65" s="102"/>
      <c r="C65" s="102"/>
      <c r="D65" s="102"/>
      <c r="E65" s="102"/>
      <c r="F65" s="102"/>
      <c r="G65" s="102"/>
      <c r="H65" s="102"/>
      <c r="I65" s="102"/>
      <c r="J65" s="102"/>
      <c r="K65" s="102"/>
    </row>
    <row r="66" spans="2:11" s="90" customFormat="1" ht="15">
      <c r="B66" s="102"/>
      <c r="C66" s="102"/>
      <c r="D66" s="102"/>
      <c r="E66" s="102"/>
      <c r="F66" s="102"/>
      <c r="G66" s="102"/>
      <c r="H66" s="102"/>
      <c r="I66" s="102"/>
      <c r="J66" s="102"/>
      <c r="K66" s="102"/>
    </row>
    <row r="67" spans="2:11" s="90" customFormat="1" ht="15">
      <c r="B67" s="102"/>
      <c r="C67" s="102"/>
      <c r="D67" s="102"/>
      <c r="E67" s="102"/>
      <c r="F67" s="102"/>
      <c r="G67" s="102"/>
      <c r="H67" s="102"/>
      <c r="I67" s="102"/>
      <c r="J67" s="102"/>
      <c r="K67" s="102"/>
    </row>
    <row r="68" spans="2:11" s="90" customFormat="1" ht="15">
      <c r="B68" s="102"/>
      <c r="C68" s="102"/>
      <c r="D68" s="102"/>
      <c r="E68" s="102"/>
      <c r="F68" s="102"/>
      <c r="G68" s="102"/>
      <c r="H68" s="102"/>
      <c r="I68" s="102"/>
      <c r="J68" s="102"/>
      <c r="K68" s="102"/>
    </row>
    <row r="69" spans="2:11" s="90" customFormat="1" ht="15">
      <c r="B69" s="102"/>
      <c r="C69" s="102"/>
      <c r="D69" s="102"/>
      <c r="E69" s="102"/>
      <c r="F69" s="102"/>
      <c r="G69" s="102"/>
      <c r="H69" s="102"/>
      <c r="I69" s="102"/>
      <c r="J69" s="102"/>
      <c r="K69" s="102"/>
    </row>
    <row r="70" spans="2:11" s="90" customFormat="1" ht="15">
      <c r="B70" s="102"/>
      <c r="C70" s="102"/>
      <c r="D70" s="102"/>
      <c r="E70" s="102"/>
      <c r="F70" s="102"/>
      <c r="G70" s="102"/>
      <c r="H70" s="102"/>
      <c r="I70" s="102"/>
      <c r="J70" s="102"/>
      <c r="K70" s="102"/>
    </row>
    <row r="71" spans="2:11" s="90" customFormat="1" ht="15">
      <c r="B71" s="102"/>
      <c r="C71" s="102"/>
      <c r="D71" s="102"/>
      <c r="E71" s="102"/>
      <c r="F71" s="102"/>
      <c r="G71" s="102"/>
      <c r="H71" s="102"/>
      <c r="I71" s="102"/>
      <c r="J71" s="102"/>
      <c r="K71" s="102"/>
    </row>
    <row r="72" spans="2:11" s="90" customFormat="1" ht="15">
      <c r="B72" s="102"/>
      <c r="C72" s="102"/>
      <c r="D72" s="102"/>
      <c r="E72" s="102"/>
      <c r="F72" s="102"/>
      <c r="G72" s="102"/>
      <c r="H72" s="102"/>
      <c r="I72" s="102"/>
      <c r="J72" s="102"/>
      <c r="K72" s="102"/>
    </row>
    <row r="73" spans="2:11" s="90" customFormat="1" ht="15">
      <c r="B73" s="102"/>
      <c r="C73" s="102"/>
      <c r="D73" s="102"/>
      <c r="E73" s="102"/>
      <c r="F73" s="102"/>
      <c r="G73" s="102"/>
      <c r="H73" s="102"/>
      <c r="I73" s="102"/>
      <c r="J73" s="102"/>
      <c r="K73" s="102"/>
    </row>
    <row r="74" spans="2:11" s="90" customFormat="1" ht="15">
      <c r="B74" s="102"/>
      <c r="C74" s="102"/>
      <c r="D74" s="102"/>
      <c r="E74" s="102"/>
      <c r="F74" s="102"/>
      <c r="G74" s="102"/>
      <c r="H74" s="102"/>
      <c r="I74" s="102"/>
      <c r="J74" s="102"/>
      <c r="K74" s="102"/>
    </row>
    <row r="75" spans="2:11" s="90" customFormat="1" ht="15">
      <c r="B75" s="102"/>
      <c r="C75" s="102"/>
      <c r="D75" s="102"/>
      <c r="E75" s="102"/>
      <c r="F75" s="102"/>
      <c r="G75" s="102"/>
      <c r="H75" s="102"/>
      <c r="I75" s="102"/>
      <c r="J75" s="102"/>
      <c r="K75" s="102"/>
    </row>
    <row r="76" spans="2:11" s="90" customFormat="1" ht="15">
      <c r="B76" s="102"/>
      <c r="C76" s="102"/>
      <c r="D76" s="102"/>
      <c r="E76" s="102"/>
      <c r="F76" s="102"/>
      <c r="G76" s="102"/>
      <c r="H76" s="102"/>
      <c r="I76" s="102"/>
      <c r="J76" s="102"/>
      <c r="K76" s="102"/>
    </row>
    <row r="77" spans="2:11" s="90" customFormat="1" ht="15">
      <c r="B77" s="102"/>
      <c r="C77" s="102"/>
      <c r="D77" s="102"/>
      <c r="E77" s="102"/>
      <c r="F77" s="102"/>
      <c r="G77" s="102"/>
      <c r="H77" s="102"/>
      <c r="I77" s="102"/>
      <c r="J77" s="102"/>
      <c r="K77" s="102"/>
    </row>
    <row r="78" spans="2:11" s="90" customFormat="1" ht="15">
      <c r="B78" s="102"/>
      <c r="C78" s="102"/>
      <c r="D78" s="102"/>
      <c r="E78" s="102"/>
      <c r="F78" s="102"/>
      <c r="G78" s="102"/>
      <c r="H78" s="102"/>
      <c r="I78" s="102"/>
      <c r="J78" s="102"/>
      <c r="K78" s="102"/>
    </row>
    <row r="79" spans="2:11" s="90" customFormat="1" ht="15">
      <c r="B79" s="102"/>
      <c r="C79" s="102"/>
      <c r="D79" s="102"/>
      <c r="E79" s="102"/>
      <c r="F79" s="102"/>
      <c r="G79" s="102"/>
      <c r="H79" s="102"/>
      <c r="I79" s="102"/>
      <c r="J79" s="102"/>
      <c r="K79" s="102"/>
    </row>
    <row r="80" spans="2:11" s="90" customFormat="1" ht="15">
      <c r="B80" s="102"/>
      <c r="C80" s="102"/>
      <c r="D80" s="102"/>
      <c r="E80" s="102"/>
      <c r="F80" s="102"/>
      <c r="G80" s="102"/>
      <c r="H80" s="102"/>
      <c r="I80" s="102"/>
      <c r="J80" s="102"/>
      <c r="K80" s="102"/>
    </row>
    <row r="81" spans="2:11" s="90" customFormat="1" ht="15">
      <c r="B81" s="102"/>
      <c r="C81" s="102"/>
      <c r="D81" s="102"/>
      <c r="E81" s="102"/>
      <c r="F81" s="102"/>
      <c r="G81" s="102"/>
      <c r="H81" s="102"/>
      <c r="I81" s="102"/>
      <c r="J81" s="102"/>
      <c r="K81" s="102"/>
    </row>
    <row r="82" spans="2:11" s="90" customFormat="1" ht="15">
      <c r="B82" s="102"/>
      <c r="C82" s="102"/>
      <c r="D82" s="102"/>
      <c r="E82" s="102"/>
      <c r="F82" s="102"/>
      <c r="G82" s="102"/>
      <c r="H82" s="102"/>
      <c r="I82" s="102"/>
      <c r="J82" s="102"/>
      <c r="K82" s="102"/>
    </row>
    <row r="83" spans="2:11" s="90" customFormat="1" ht="15">
      <c r="B83" s="102"/>
      <c r="C83" s="102"/>
      <c r="D83" s="102"/>
      <c r="E83" s="102"/>
      <c r="F83" s="102"/>
      <c r="G83" s="102"/>
      <c r="H83" s="102"/>
      <c r="I83" s="102"/>
      <c r="J83" s="102"/>
      <c r="K83" s="102"/>
    </row>
    <row r="84" spans="2:11" s="90" customFormat="1" ht="15">
      <c r="B84" s="102"/>
      <c r="C84" s="102"/>
      <c r="D84" s="102"/>
      <c r="E84" s="102"/>
      <c r="F84" s="102"/>
      <c r="G84" s="102"/>
      <c r="H84" s="102"/>
      <c r="I84" s="102"/>
      <c r="J84" s="102"/>
      <c r="K84" s="102"/>
    </row>
    <row r="85" spans="2:11" s="90" customFormat="1" ht="15">
      <c r="B85" s="102"/>
      <c r="C85" s="102"/>
      <c r="D85" s="102"/>
      <c r="E85" s="102"/>
      <c r="F85" s="102"/>
      <c r="G85" s="102"/>
      <c r="H85" s="102"/>
      <c r="I85" s="102"/>
      <c r="J85" s="102"/>
      <c r="K85" s="102"/>
    </row>
    <row r="86" spans="2:11" s="90" customFormat="1" ht="15">
      <c r="B86" s="102"/>
      <c r="C86" s="102"/>
      <c r="D86" s="102"/>
      <c r="E86" s="102"/>
      <c r="F86" s="102"/>
      <c r="G86" s="102"/>
      <c r="H86" s="102"/>
      <c r="I86" s="102"/>
      <c r="J86" s="102"/>
      <c r="K86" s="102"/>
    </row>
    <row r="87" spans="2:11" s="90" customFormat="1" ht="15">
      <c r="B87" s="102"/>
      <c r="C87" s="102"/>
      <c r="D87" s="102"/>
      <c r="E87" s="102"/>
      <c r="F87" s="102"/>
      <c r="G87" s="102"/>
      <c r="H87" s="102"/>
      <c r="I87" s="102"/>
      <c r="J87" s="102"/>
      <c r="K87" s="102"/>
    </row>
    <row r="88" spans="2:11" s="90" customFormat="1" ht="15">
      <c r="B88" s="102"/>
      <c r="C88" s="102"/>
      <c r="D88" s="102"/>
      <c r="E88" s="102"/>
      <c r="F88" s="102"/>
      <c r="G88" s="102"/>
      <c r="H88" s="102"/>
      <c r="I88" s="102"/>
      <c r="J88" s="102"/>
      <c r="K88" s="102"/>
    </row>
    <row r="89" spans="2:11" s="90" customFormat="1" ht="15">
      <c r="B89" s="102"/>
      <c r="C89" s="102"/>
      <c r="D89" s="102"/>
      <c r="E89" s="102"/>
      <c r="F89" s="102"/>
      <c r="G89" s="102"/>
      <c r="H89" s="102"/>
      <c r="I89" s="102"/>
      <c r="J89" s="102"/>
      <c r="K89" s="102"/>
    </row>
    <row r="90" spans="2:11" s="90" customFormat="1" ht="15">
      <c r="B90" s="102"/>
      <c r="C90" s="102"/>
      <c r="D90" s="102"/>
      <c r="E90" s="102"/>
      <c r="F90" s="102"/>
      <c r="G90" s="102"/>
      <c r="H90" s="102"/>
      <c r="I90" s="102"/>
      <c r="J90" s="102"/>
      <c r="K90" s="102"/>
    </row>
    <row r="91" spans="2:11" s="90" customFormat="1" ht="15">
      <c r="B91" s="102"/>
      <c r="C91" s="102"/>
      <c r="D91" s="102"/>
      <c r="E91" s="102"/>
      <c r="F91" s="102"/>
      <c r="G91" s="102"/>
      <c r="H91" s="102"/>
      <c r="I91" s="102"/>
      <c r="J91" s="102"/>
      <c r="K91" s="102"/>
    </row>
    <row r="92" spans="2:11" s="90" customFormat="1" ht="15">
      <c r="B92" s="102"/>
      <c r="C92" s="102"/>
      <c r="D92" s="102"/>
      <c r="E92" s="102"/>
      <c r="F92" s="102"/>
      <c r="G92" s="102"/>
      <c r="H92" s="102"/>
      <c r="I92" s="102"/>
      <c r="J92" s="102"/>
      <c r="K92" s="102"/>
    </row>
    <row r="93" spans="2:11" s="90" customFormat="1" ht="15">
      <c r="B93" s="102"/>
      <c r="C93" s="102"/>
      <c r="D93" s="102"/>
      <c r="E93" s="102"/>
      <c r="F93" s="102"/>
      <c r="G93" s="102"/>
      <c r="H93" s="102"/>
      <c r="I93" s="102"/>
      <c r="J93" s="102"/>
      <c r="K93" s="102"/>
    </row>
    <row r="94" spans="2:11" s="90" customFormat="1" ht="15">
      <c r="B94" s="102"/>
      <c r="C94" s="102"/>
      <c r="D94" s="102"/>
      <c r="E94" s="102"/>
      <c r="F94" s="102"/>
      <c r="G94" s="102"/>
      <c r="H94" s="102"/>
      <c r="I94" s="102"/>
      <c r="J94" s="102"/>
      <c r="K94" s="102"/>
    </row>
    <row r="95" spans="2:11" s="90" customFormat="1" ht="15">
      <c r="B95" s="102"/>
      <c r="C95" s="102"/>
      <c r="D95" s="102"/>
      <c r="E95" s="102"/>
      <c r="F95" s="102"/>
      <c r="G95" s="102"/>
      <c r="H95" s="102"/>
      <c r="I95" s="102"/>
      <c r="J95" s="102"/>
      <c r="K95" s="102"/>
    </row>
    <row r="96" spans="2:11" s="90" customFormat="1" ht="15">
      <c r="B96" s="102"/>
      <c r="C96" s="102"/>
      <c r="D96" s="102"/>
      <c r="E96" s="102"/>
      <c r="F96" s="102"/>
      <c r="G96" s="102"/>
      <c r="H96" s="102"/>
      <c r="I96" s="102"/>
      <c r="J96" s="102"/>
      <c r="K96" s="102"/>
    </row>
    <row r="97" spans="2:11" s="90" customFormat="1" ht="15">
      <c r="B97" s="102"/>
      <c r="C97" s="102"/>
      <c r="D97" s="102"/>
      <c r="E97" s="102"/>
      <c r="F97" s="102"/>
      <c r="G97" s="102"/>
      <c r="H97" s="102"/>
      <c r="I97" s="102"/>
      <c r="J97" s="102"/>
      <c r="K97" s="102"/>
    </row>
    <row r="98" spans="2:11" s="90" customFormat="1" ht="15">
      <c r="B98" s="102"/>
      <c r="C98" s="102"/>
      <c r="D98" s="102"/>
      <c r="E98" s="102"/>
      <c r="F98" s="102"/>
      <c r="G98" s="102"/>
      <c r="H98" s="102"/>
      <c r="I98" s="102"/>
      <c r="J98" s="102"/>
      <c r="K98" s="102"/>
    </row>
    <row r="99" spans="2:11" s="90" customFormat="1" ht="15">
      <c r="B99" s="102"/>
      <c r="C99" s="102"/>
      <c r="D99" s="102"/>
      <c r="E99" s="102"/>
      <c r="F99" s="102"/>
      <c r="G99" s="102"/>
      <c r="H99" s="102"/>
      <c r="I99" s="102"/>
      <c r="J99" s="102"/>
      <c r="K99" s="102"/>
    </row>
    <row r="100" spans="2:11" s="90" customFormat="1" ht="15">
      <c r="B100" s="102"/>
      <c r="C100" s="102"/>
      <c r="D100" s="102"/>
      <c r="E100" s="102"/>
      <c r="F100" s="102"/>
      <c r="G100" s="102"/>
      <c r="H100" s="102"/>
      <c r="I100" s="102"/>
      <c r="J100" s="102"/>
      <c r="K100" s="102"/>
    </row>
    <row r="101" spans="2:11" s="90" customFormat="1" ht="15">
      <c r="B101" s="102"/>
      <c r="C101" s="102"/>
      <c r="D101" s="102"/>
      <c r="E101" s="102"/>
      <c r="F101" s="102"/>
      <c r="G101" s="102"/>
      <c r="H101" s="102"/>
      <c r="I101" s="102"/>
      <c r="J101" s="102"/>
      <c r="K101" s="102"/>
    </row>
    <row r="102" spans="2:11" s="90" customFormat="1" ht="15">
      <c r="B102" s="102"/>
      <c r="C102" s="102"/>
      <c r="D102" s="102"/>
      <c r="E102" s="102"/>
      <c r="F102" s="102"/>
      <c r="G102" s="102"/>
      <c r="H102" s="102"/>
      <c r="I102" s="102"/>
      <c r="J102" s="102"/>
      <c r="K102" s="102"/>
    </row>
    <row r="103" spans="2:11" s="90" customFormat="1" ht="15">
      <c r="B103" s="102"/>
      <c r="C103" s="102"/>
      <c r="D103" s="102"/>
      <c r="E103" s="102"/>
      <c r="F103" s="102"/>
      <c r="G103" s="102"/>
      <c r="H103" s="102"/>
      <c r="I103" s="102"/>
      <c r="J103" s="102"/>
      <c r="K103" s="102"/>
    </row>
    <row r="104" spans="2:11" s="90" customFormat="1" ht="15">
      <c r="B104" s="102"/>
      <c r="C104" s="102"/>
      <c r="D104" s="102"/>
      <c r="E104" s="102"/>
      <c r="F104" s="102"/>
      <c r="G104" s="102"/>
      <c r="H104" s="102"/>
      <c r="I104" s="102"/>
      <c r="J104" s="102"/>
      <c r="K104" s="102"/>
    </row>
    <row r="105" spans="2:11" s="90" customFormat="1" ht="15">
      <c r="B105" s="102"/>
      <c r="C105" s="102"/>
      <c r="D105" s="102"/>
      <c r="E105" s="102"/>
      <c r="F105" s="102"/>
      <c r="G105" s="102"/>
      <c r="H105" s="102"/>
      <c r="I105" s="102"/>
      <c r="J105" s="102"/>
      <c r="K105" s="102"/>
    </row>
    <row r="106" spans="2:11" s="90" customFormat="1" ht="15">
      <c r="B106" s="102"/>
      <c r="C106" s="102"/>
      <c r="D106" s="102"/>
      <c r="E106" s="102"/>
      <c r="F106" s="102"/>
      <c r="G106" s="102"/>
      <c r="H106" s="102"/>
      <c r="I106" s="102"/>
      <c r="J106" s="102"/>
      <c r="K106" s="102"/>
    </row>
    <row r="107" spans="2:11" s="90" customFormat="1" ht="15">
      <c r="B107" s="102"/>
      <c r="C107" s="102"/>
      <c r="D107" s="102"/>
      <c r="E107" s="102"/>
      <c r="F107" s="102"/>
      <c r="G107" s="102"/>
      <c r="H107" s="102"/>
      <c r="I107" s="102"/>
      <c r="J107" s="102"/>
      <c r="K107" s="102"/>
    </row>
    <row r="108" spans="2:11" s="90" customFormat="1" ht="15">
      <c r="B108" s="102"/>
      <c r="C108" s="102"/>
      <c r="D108" s="102"/>
      <c r="E108" s="102"/>
      <c r="F108" s="102"/>
      <c r="G108" s="102"/>
      <c r="H108" s="102"/>
      <c r="I108" s="102"/>
      <c r="J108" s="102"/>
      <c r="K108" s="102"/>
    </row>
    <row r="109" spans="2:11" s="90" customFormat="1" ht="15">
      <c r="B109" s="102"/>
      <c r="C109" s="102"/>
      <c r="D109" s="102"/>
      <c r="E109" s="102"/>
      <c r="F109" s="102"/>
      <c r="G109" s="102"/>
      <c r="H109" s="102"/>
      <c r="I109" s="102"/>
      <c r="J109" s="102"/>
      <c r="K109" s="102"/>
    </row>
    <row r="110" spans="2:11" s="90" customFormat="1" ht="15">
      <c r="B110" s="102"/>
      <c r="C110" s="102"/>
      <c r="D110" s="102"/>
      <c r="E110" s="102"/>
      <c r="F110" s="102"/>
      <c r="G110" s="102"/>
      <c r="H110" s="102"/>
      <c r="I110" s="102"/>
      <c r="J110" s="102"/>
      <c r="K110" s="102"/>
    </row>
    <row r="111" spans="2:11" s="90" customFormat="1" ht="15">
      <c r="B111" s="102"/>
      <c r="C111" s="102"/>
      <c r="D111" s="102"/>
      <c r="E111" s="102"/>
      <c r="F111" s="102"/>
      <c r="G111" s="102"/>
      <c r="H111" s="102"/>
      <c r="I111" s="102"/>
      <c r="J111" s="102"/>
      <c r="K111" s="102"/>
    </row>
    <row r="112" spans="2:11" s="90" customFormat="1" ht="15">
      <c r="B112" s="102"/>
      <c r="C112" s="102"/>
      <c r="D112" s="102"/>
      <c r="E112" s="102"/>
      <c r="F112" s="102"/>
      <c r="G112" s="102"/>
      <c r="H112" s="102"/>
      <c r="I112" s="102"/>
      <c r="J112" s="102"/>
      <c r="K112" s="102"/>
    </row>
    <row r="113" spans="2:11" s="90" customFormat="1" ht="15">
      <c r="B113" s="102"/>
      <c r="C113" s="102"/>
      <c r="D113" s="102"/>
      <c r="E113" s="102"/>
      <c r="F113" s="102"/>
      <c r="G113" s="102"/>
      <c r="H113" s="102"/>
      <c r="I113" s="102"/>
      <c r="J113" s="102"/>
      <c r="K113" s="102"/>
    </row>
    <row r="114" spans="2:11" s="90" customFormat="1" ht="15">
      <c r="B114" s="102"/>
      <c r="C114" s="102"/>
      <c r="D114" s="102"/>
      <c r="E114" s="102"/>
      <c r="F114" s="102"/>
      <c r="G114" s="102"/>
      <c r="H114" s="102"/>
      <c r="I114" s="102"/>
      <c r="J114" s="102"/>
      <c r="K114" s="102"/>
    </row>
    <row r="115" spans="2:11" s="90" customFormat="1" ht="15">
      <c r="B115" s="102"/>
      <c r="C115" s="102"/>
      <c r="D115" s="102"/>
      <c r="E115" s="102"/>
      <c r="F115" s="102"/>
      <c r="G115" s="102"/>
      <c r="H115" s="102"/>
      <c r="I115" s="102"/>
      <c r="J115" s="102"/>
      <c r="K115" s="102"/>
    </row>
    <row r="116" spans="2:11" s="90" customFormat="1" ht="15">
      <c r="B116" s="102"/>
      <c r="C116" s="102"/>
      <c r="D116" s="102"/>
      <c r="E116" s="102"/>
      <c r="F116" s="102"/>
      <c r="G116" s="102"/>
      <c r="H116" s="102"/>
      <c r="I116" s="102"/>
      <c r="J116" s="102"/>
      <c r="K116" s="102"/>
    </row>
    <row r="117" spans="2:11" s="90" customFormat="1" ht="15">
      <c r="B117" s="102"/>
      <c r="C117" s="102"/>
      <c r="D117" s="102"/>
      <c r="E117" s="102"/>
      <c r="F117" s="102"/>
      <c r="G117" s="102"/>
      <c r="H117" s="102"/>
      <c r="I117" s="102"/>
      <c r="J117" s="102"/>
      <c r="K117" s="102"/>
    </row>
    <row r="118" spans="2:11" s="90" customFormat="1" ht="15">
      <c r="B118" s="102"/>
      <c r="C118" s="102"/>
      <c r="D118" s="102"/>
      <c r="E118" s="102"/>
      <c r="F118" s="102"/>
      <c r="G118" s="102"/>
      <c r="H118" s="102"/>
      <c r="I118" s="102"/>
      <c r="J118" s="102"/>
      <c r="K118" s="102"/>
    </row>
    <row r="119" spans="2:11" s="90" customFormat="1" ht="15">
      <c r="B119" s="102"/>
      <c r="C119" s="102"/>
      <c r="D119" s="102"/>
      <c r="E119" s="102"/>
      <c r="F119" s="102"/>
      <c r="G119" s="102"/>
      <c r="H119" s="102"/>
      <c r="I119" s="102"/>
      <c r="J119" s="102"/>
      <c r="K119" s="102"/>
    </row>
    <row r="120" spans="2:11" s="90" customFormat="1" ht="15">
      <c r="B120" s="102"/>
      <c r="C120" s="102"/>
      <c r="D120" s="102"/>
      <c r="E120" s="102"/>
      <c r="F120" s="102"/>
      <c r="G120" s="102"/>
      <c r="H120" s="102"/>
      <c r="I120" s="102"/>
      <c r="J120" s="102"/>
      <c r="K120" s="102"/>
    </row>
    <row r="121" spans="2:11" s="90" customFormat="1" ht="15">
      <c r="B121" s="102"/>
      <c r="C121" s="102"/>
      <c r="D121" s="102"/>
      <c r="E121" s="102"/>
      <c r="F121" s="102"/>
      <c r="G121" s="102"/>
      <c r="H121" s="102"/>
      <c r="I121" s="102"/>
      <c r="J121" s="102"/>
      <c r="K121" s="102"/>
    </row>
    <row r="122" spans="2:11" s="90" customFormat="1" ht="15">
      <c r="B122" s="102"/>
      <c r="C122" s="102"/>
      <c r="D122" s="102"/>
      <c r="E122" s="102"/>
      <c r="F122" s="102"/>
      <c r="G122" s="102"/>
      <c r="H122" s="102"/>
      <c r="I122" s="102"/>
      <c r="J122" s="102"/>
      <c r="K122" s="102"/>
    </row>
    <row r="123" spans="2:11" s="90" customFormat="1" ht="15">
      <c r="B123" s="102"/>
      <c r="C123" s="102"/>
      <c r="D123" s="102"/>
      <c r="E123" s="102"/>
      <c r="F123" s="102"/>
      <c r="G123" s="102"/>
      <c r="H123" s="102"/>
      <c r="I123" s="102"/>
      <c r="J123" s="102"/>
      <c r="K123" s="102"/>
    </row>
    <row r="124" spans="2:11" s="90" customFormat="1" ht="15">
      <c r="B124" s="102"/>
      <c r="C124" s="102"/>
      <c r="D124" s="102"/>
      <c r="E124" s="102"/>
      <c r="F124" s="102"/>
      <c r="G124" s="102"/>
      <c r="H124" s="102"/>
      <c r="I124" s="102"/>
      <c r="J124" s="102"/>
      <c r="K124" s="102"/>
    </row>
    <row r="125" spans="2:11" s="90" customFormat="1" ht="15">
      <c r="B125" s="102"/>
      <c r="C125" s="102"/>
      <c r="D125" s="102"/>
      <c r="E125" s="102"/>
      <c r="F125" s="102"/>
      <c r="G125" s="102"/>
      <c r="H125" s="102"/>
      <c r="I125" s="102"/>
      <c r="J125" s="102"/>
      <c r="K125" s="102"/>
    </row>
    <row r="126" spans="2:11" s="90" customFormat="1" ht="15">
      <c r="B126" s="102"/>
      <c r="C126" s="102"/>
      <c r="D126" s="102"/>
      <c r="E126" s="102"/>
      <c r="F126" s="102"/>
      <c r="G126" s="102"/>
      <c r="H126" s="102"/>
      <c r="I126" s="102"/>
      <c r="J126" s="102"/>
      <c r="K126" s="102"/>
    </row>
    <row r="127" spans="2:11" s="90" customFormat="1" ht="15">
      <c r="B127" s="102"/>
      <c r="C127" s="102"/>
      <c r="D127" s="102"/>
      <c r="E127" s="102"/>
      <c r="F127" s="102"/>
      <c r="G127" s="102"/>
      <c r="H127" s="102"/>
      <c r="I127" s="102"/>
      <c r="J127" s="102"/>
      <c r="K127" s="102"/>
    </row>
    <row r="128" spans="2:11" s="90" customFormat="1" ht="15">
      <c r="B128" s="102"/>
      <c r="C128" s="102"/>
      <c r="D128" s="102"/>
      <c r="E128" s="102"/>
      <c r="F128" s="102"/>
      <c r="G128" s="102"/>
      <c r="H128" s="102"/>
      <c r="I128" s="102"/>
      <c r="J128" s="102"/>
      <c r="K128" s="102"/>
    </row>
    <row r="129" spans="2:11" s="90" customFormat="1" ht="15">
      <c r="B129" s="102"/>
      <c r="C129" s="102"/>
      <c r="D129" s="102"/>
      <c r="E129" s="102"/>
      <c r="F129" s="102"/>
      <c r="G129" s="102"/>
      <c r="H129" s="102"/>
      <c r="I129" s="102"/>
      <c r="J129" s="102"/>
      <c r="K129" s="102"/>
    </row>
    <row r="130" spans="2:11" s="90" customFormat="1" ht="15">
      <c r="B130" s="102"/>
      <c r="C130" s="102"/>
      <c r="D130" s="102"/>
      <c r="E130" s="102"/>
      <c r="F130" s="102"/>
      <c r="G130" s="102"/>
      <c r="H130" s="102"/>
      <c r="I130" s="102"/>
      <c r="J130" s="102"/>
      <c r="K130" s="102"/>
    </row>
    <row r="131" spans="2:11" s="90" customFormat="1" ht="15">
      <c r="B131" s="102"/>
      <c r="C131" s="102"/>
      <c r="D131" s="102"/>
      <c r="E131" s="102"/>
      <c r="F131" s="102"/>
      <c r="G131" s="102"/>
      <c r="H131" s="102"/>
      <c r="I131" s="102"/>
      <c r="J131" s="102"/>
      <c r="K131" s="102"/>
    </row>
    <row r="132" spans="2:11" s="90" customFormat="1" ht="15">
      <c r="B132" s="102"/>
      <c r="C132" s="102"/>
      <c r="D132" s="102"/>
      <c r="E132" s="102"/>
      <c r="F132" s="102"/>
      <c r="G132" s="102"/>
      <c r="H132" s="102"/>
      <c r="I132" s="102"/>
      <c r="J132" s="102"/>
      <c r="K132" s="102"/>
    </row>
    <row r="133" spans="2:11" s="90" customFormat="1" ht="15">
      <c r="B133" s="102"/>
      <c r="C133" s="102"/>
      <c r="D133" s="102"/>
      <c r="E133" s="102"/>
      <c r="F133" s="102"/>
      <c r="G133" s="102"/>
      <c r="H133" s="102"/>
      <c r="I133" s="102"/>
      <c r="J133" s="102"/>
      <c r="K133" s="102"/>
    </row>
    <row r="134" spans="2:11" s="90" customFormat="1" ht="15">
      <c r="B134" s="102"/>
      <c r="C134" s="102"/>
      <c r="D134" s="102"/>
      <c r="E134" s="102"/>
      <c r="F134" s="102"/>
      <c r="G134" s="102"/>
      <c r="H134" s="102"/>
      <c r="I134" s="102"/>
      <c r="J134" s="102"/>
      <c r="K134" s="102"/>
    </row>
    <row r="135" spans="2:11" s="90" customFormat="1" ht="15">
      <c r="B135" s="102"/>
      <c r="C135" s="102"/>
      <c r="D135" s="102"/>
      <c r="E135" s="102"/>
      <c r="F135" s="102"/>
      <c r="G135" s="102"/>
      <c r="H135" s="102"/>
      <c r="I135" s="102"/>
      <c r="J135" s="102"/>
      <c r="K135" s="102"/>
    </row>
    <row r="136" spans="2:11" s="90" customFormat="1" ht="15">
      <c r="B136" s="102"/>
      <c r="C136" s="102"/>
      <c r="D136" s="102"/>
      <c r="E136" s="102"/>
      <c r="F136" s="102"/>
      <c r="G136" s="102"/>
      <c r="H136" s="102"/>
      <c r="I136" s="102"/>
      <c r="J136" s="102"/>
      <c r="K136" s="102"/>
    </row>
    <row r="137" spans="2:11" s="90" customFormat="1" ht="15">
      <c r="B137" s="102"/>
      <c r="C137" s="102"/>
      <c r="D137" s="102"/>
      <c r="E137" s="102"/>
      <c r="F137" s="102"/>
      <c r="G137" s="102"/>
      <c r="H137" s="102"/>
      <c r="I137" s="102"/>
      <c r="J137" s="102"/>
      <c r="K137" s="102"/>
    </row>
    <row r="138" spans="2:11" s="90" customFormat="1" ht="15">
      <c r="B138" s="102"/>
      <c r="C138" s="102"/>
      <c r="D138" s="102"/>
      <c r="E138" s="102"/>
      <c r="F138" s="102"/>
      <c r="G138" s="102"/>
      <c r="H138" s="102"/>
      <c r="I138" s="102"/>
      <c r="J138" s="102"/>
      <c r="K138" s="102"/>
    </row>
    <row r="139" spans="2:11" s="90" customFormat="1" ht="15">
      <c r="B139" s="102"/>
      <c r="C139" s="102"/>
      <c r="D139" s="102"/>
      <c r="E139" s="102"/>
      <c r="F139" s="102"/>
      <c r="G139" s="102"/>
      <c r="H139" s="102"/>
      <c r="I139" s="102"/>
      <c r="J139" s="102"/>
      <c r="K139" s="102"/>
    </row>
    <row r="140" spans="2:11" s="90" customFormat="1" ht="15">
      <c r="B140" s="102"/>
      <c r="C140" s="102"/>
      <c r="D140" s="102"/>
      <c r="E140" s="102"/>
      <c r="F140" s="102"/>
      <c r="G140" s="102"/>
      <c r="H140" s="102"/>
      <c r="I140" s="102"/>
      <c r="J140" s="102"/>
      <c r="K140" s="102"/>
    </row>
    <row r="141" spans="2:11" s="90" customFormat="1" ht="15">
      <c r="B141" s="102"/>
      <c r="C141" s="102"/>
      <c r="D141" s="102"/>
      <c r="E141" s="102"/>
      <c r="F141" s="102"/>
      <c r="G141" s="102"/>
      <c r="H141" s="102"/>
      <c r="I141" s="102"/>
      <c r="J141" s="102"/>
      <c r="K141" s="102"/>
    </row>
    <row r="142" spans="2:11" s="90" customFormat="1" ht="15">
      <c r="B142" s="102"/>
      <c r="C142" s="102"/>
      <c r="D142" s="102"/>
      <c r="E142" s="102"/>
      <c r="F142" s="102"/>
      <c r="G142" s="102"/>
      <c r="H142" s="102"/>
      <c r="I142" s="102"/>
      <c r="J142" s="102"/>
      <c r="K142" s="102"/>
    </row>
    <row r="143" spans="2:11" s="90" customFormat="1" ht="15">
      <c r="B143" s="102"/>
      <c r="C143" s="102"/>
      <c r="D143" s="102"/>
      <c r="E143" s="102"/>
      <c r="F143" s="102"/>
      <c r="G143" s="102"/>
      <c r="H143" s="102"/>
      <c r="I143" s="102"/>
      <c r="J143" s="102"/>
      <c r="K143" s="102"/>
    </row>
    <row r="144" spans="2:11" s="90" customFormat="1" ht="15">
      <c r="B144" s="102"/>
      <c r="C144" s="102"/>
      <c r="D144" s="102"/>
      <c r="E144" s="102"/>
      <c r="F144" s="102"/>
      <c r="G144" s="102"/>
      <c r="H144" s="102"/>
      <c r="I144" s="102"/>
      <c r="J144" s="102"/>
      <c r="K144" s="102"/>
    </row>
    <row r="145" spans="2:11" s="90" customFormat="1" ht="15">
      <c r="B145" s="102"/>
      <c r="C145" s="102"/>
      <c r="D145" s="102"/>
      <c r="E145" s="102"/>
      <c r="F145" s="102"/>
      <c r="G145" s="102"/>
      <c r="H145" s="102"/>
      <c r="I145" s="102"/>
      <c r="J145" s="102"/>
      <c r="K145" s="102"/>
    </row>
    <row r="146" spans="2:11" s="90" customFormat="1" ht="15">
      <c r="B146" s="102"/>
      <c r="C146" s="102"/>
      <c r="D146" s="102"/>
      <c r="E146" s="102"/>
      <c r="F146" s="102"/>
      <c r="G146" s="102"/>
      <c r="H146" s="102"/>
      <c r="I146" s="102"/>
      <c r="J146" s="102"/>
      <c r="K146" s="102"/>
    </row>
    <row r="147" spans="2:11" s="90" customFormat="1" ht="15">
      <c r="B147" s="102"/>
      <c r="C147" s="102"/>
      <c r="D147" s="102"/>
      <c r="E147" s="102"/>
      <c r="F147" s="102"/>
      <c r="G147" s="102"/>
      <c r="H147" s="102"/>
      <c r="I147" s="102"/>
      <c r="J147" s="102"/>
      <c r="K147" s="102"/>
    </row>
    <row r="148" spans="2:11" s="90" customFormat="1" ht="15">
      <c r="B148" s="102"/>
      <c r="C148" s="102"/>
      <c r="D148" s="102"/>
      <c r="E148" s="102"/>
      <c r="F148" s="102"/>
      <c r="G148" s="102"/>
      <c r="H148" s="102"/>
      <c r="I148" s="102"/>
      <c r="J148" s="102"/>
      <c r="K148" s="102"/>
    </row>
    <row r="149" spans="2:11" s="90" customFormat="1" ht="15">
      <c r="B149" s="102"/>
      <c r="C149" s="102"/>
      <c r="D149" s="102"/>
      <c r="E149" s="102"/>
      <c r="F149" s="102"/>
      <c r="G149" s="102"/>
      <c r="H149" s="102"/>
      <c r="I149" s="102"/>
      <c r="J149" s="102"/>
      <c r="K149" s="102"/>
    </row>
    <row r="150" spans="2:11" s="90" customFormat="1" ht="15">
      <c r="B150" s="102"/>
      <c r="C150" s="102"/>
      <c r="D150" s="102"/>
      <c r="E150" s="102"/>
      <c r="F150" s="102"/>
      <c r="G150" s="102"/>
      <c r="H150" s="102"/>
      <c r="I150" s="102"/>
      <c r="J150" s="102"/>
      <c r="K150" s="102"/>
    </row>
    <row r="151" spans="2:11" s="90" customFormat="1" ht="15">
      <c r="B151" s="102"/>
      <c r="C151" s="102"/>
      <c r="D151" s="102"/>
      <c r="E151" s="102"/>
      <c r="F151" s="102"/>
      <c r="G151" s="102"/>
      <c r="H151" s="102"/>
      <c r="I151" s="102"/>
      <c r="J151" s="102"/>
      <c r="K151" s="102"/>
    </row>
    <row r="152" spans="2:11" s="90" customFormat="1" ht="15">
      <c r="B152" s="102"/>
      <c r="C152" s="102"/>
      <c r="D152" s="102"/>
      <c r="E152" s="102"/>
      <c r="F152" s="102"/>
      <c r="G152" s="102"/>
      <c r="H152" s="102"/>
      <c r="I152" s="102"/>
      <c r="J152" s="102"/>
      <c r="K152" s="102"/>
    </row>
    <row r="153" spans="2:11" s="90" customFormat="1" ht="15">
      <c r="B153" s="102"/>
      <c r="C153" s="102"/>
      <c r="D153" s="102"/>
      <c r="E153" s="102"/>
      <c r="F153" s="102"/>
      <c r="G153" s="102"/>
      <c r="H153" s="102"/>
      <c r="I153" s="102"/>
      <c r="J153" s="102"/>
      <c r="K153" s="102"/>
    </row>
    <row r="154" spans="2:11" s="90" customFormat="1" ht="15">
      <c r="B154" s="102"/>
      <c r="C154" s="102"/>
      <c r="D154" s="102"/>
      <c r="E154" s="102"/>
      <c r="F154" s="102"/>
      <c r="G154" s="102"/>
      <c r="H154" s="102"/>
      <c r="I154" s="102"/>
      <c r="J154" s="102"/>
      <c r="K154" s="102"/>
    </row>
    <row r="155" spans="2:11" s="90" customFormat="1" ht="15">
      <c r="B155" s="102"/>
      <c r="C155" s="102"/>
      <c r="D155" s="102"/>
      <c r="E155" s="102"/>
      <c r="F155" s="102"/>
      <c r="G155" s="102"/>
      <c r="H155" s="102"/>
      <c r="I155" s="102"/>
      <c r="J155" s="102"/>
      <c r="K155" s="102"/>
    </row>
    <row r="156" spans="2:11" s="90" customFormat="1" ht="15">
      <c r="B156" s="102"/>
      <c r="C156" s="102"/>
      <c r="D156" s="102"/>
      <c r="E156" s="102"/>
      <c r="F156" s="102"/>
      <c r="G156" s="102"/>
      <c r="H156" s="102"/>
      <c r="I156" s="102"/>
      <c r="J156" s="102"/>
      <c r="K156" s="102"/>
    </row>
    <row r="157" spans="2:11" s="90" customFormat="1" ht="15">
      <c r="B157" s="102"/>
      <c r="C157" s="102"/>
      <c r="D157" s="102"/>
      <c r="E157" s="102"/>
      <c r="F157" s="102"/>
      <c r="G157" s="102"/>
      <c r="H157" s="102"/>
      <c r="I157" s="102"/>
      <c r="J157" s="102"/>
      <c r="K157" s="102"/>
    </row>
    <row r="158" spans="2:11" s="90" customFormat="1" ht="15">
      <c r="B158" s="102"/>
      <c r="C158" s="102"/>
      <c r="D158" s="102"/>
      <c r="E158" s="102"/>
      <c r="F158" s="102"/>
      <c r="G158" s="102"/>
      <c r="H158" s="102"/>
      <c r="I158" s="102"/>
      <c r="J158" s="102"/>
      <c r="K158" s="102"/>
    </row>
    <row r="159" spans="2:11" s="90" customFormat="1" ht="15">
      <c r="B159" s="102"/>
      <c r="C159" s="102"/>
      <c r="D159" s="102"/>
      <c r="E159" s="102"/>
      <c r="F159" s="102"/>
      <c r="G159" s="102"/>
      <c r="H159" s="102"/>
      <c r="I159" s="102"/>
      <c r="J159" s="102"/>
      <c r="K159" s="102"/>
    </row>
    <row r="160" spans="2:11" s="90" customFormat="1" ht="15">
      <c r="B160" s="102"/>
      <c r="C160" s="102"/>
      <c r="D160" s="102"/>
      <c r="E160" s="102"/>
      <c r="F160" s="102"/>
      <c r="G160" s="102"/>
      <c r="H160" s="102"/>
      <c r="I160" s="102"/>
      <c r="J160" s="102"/>
      <c r="K160" s="102"/>
    </row>
    <row r="161" spans="2:11" s="90" customFormat="1" ht="15">
      <c r="B161" s="102"/>
      <c r="C161" s="102"/>
      <c r="D161" s="102"/>
      <c r="E161" s="102"/>
      <c r="F161" s="102"/>
      <c r="G161" s="102"/>
      <c r="H161" s="102"/>
      <c r="I161" s="102"/>
      <c r="J161" s="102"/>
      <c r="K161" s="102"/>
    </row>
    <row r="162" spans="2:11" s="90" customFormat="1" ht="15">
      <c r="B162" s="102"/>
      <c r="C162" s="102"/>
      <c r="D162" s="102"/>
      <c r="E162" s="102"/>
      <c r="F162" s="102"/>
      <c r="G162" s="102"/>
      <c r="H162" s="102"/>
      <c r="I162" s="102"/>
      <c r="J162" s="102"/>
      <c r="K162" s="102"/>
    </row>
    <row r="163" spans="2:11" s="90" customFormat="1" ht="15">
      <c r="B163" s="102"/>
      <c r="C163" s="102"/>
      <c r="D163" s="102"/>
      <c r="E163" s="102"/>
      <c r="F163" s="102"/>
      <c r="G163" s="102"/>
      <c r="H163" s="102"/>
      <c r="I163" s="102"/>
      <c r="J163" s="102"/>
      <c r="K163" s="102"/>
    </row>
    <row r="164" spans="2:11" s="90" customFormat="1" ht="15">
      <c r="B164" s="102"/>
      <c r="C164" s="102"/>
      <c r="D164" s="102"/>
      <c r="E164" s="102"/>
      <c r="F164" s="102"/>
      <c r="G164" s="102"/>
      <c r="H164" s="102"/>
      <c r="I164" s="102"/>
      <c r="J164" s="102"/>
      <c r="K164" s="102"/>
    </row>
    <row r="165" spans="2:11" s="90" customFormat="1" ht="15">
      <c r="B165" s="102"/>
      <c r="C165" s="102"/>
      <c r="D165" s="102"/>
      <c r="E165" s="102"/>
      <c r="F165" s="102"/>
      <c r="G165" s="102"/>
      <c r="H165" s="102"/>
      <c r="I165" s="102"/>
      <c r="J165" s="102"/>
      <c r="K165" s="102"/>
    </row>
    <row r="166" spans="2:11" s="90" customFormat="1" ht="15">
      <c r="B166" s="102"/>
      <c r="C166" s="102"/>
      <c r="D166" s="102"/>
      <c r="E166" s="102"/>
      <c r="F166" s="102"/>
      <c r="G166" s="102"/>
      <c r="H166" s="102"/>
      <c r="I166" s="102"/>
      <c r="J166" s="102"/>
      <c r="K166" s="102"/>
    </row>
    <row r="167" spans="2:11" s="90" customFormat="1" ht="15">
      <c r="B167" s="102"/>
      <c r="C167" s="102"/>
      <c r="D167" s="102"/>
      <c r="E167" s="102"/>
      <c r="F167" s="102"/>
      <c r="G167" s="102"/>
      <c r="H167" s="102"/>
      <c r="I167" s="102"/>
      <c r="J167" s="102"/>
      <c r="K167" s="102"/>
    </row>
    <row r="168" spans="2:11" s="90" customFormat="1" ht="15">
      <c r="B168" s="102"/>
      <c r="C168" s="102"/>
      <c r="D168" s="102"/>
      <c r="E168" s="102"/>
      <c r="F168" s="102"/>
      <c r="G168" s="102"/>
      <c r="H168" s="102"/>
      <c r="I168" s="102"/>
      <c r="J168" s="102"/>
      <c r="K168" s="102"/>
    </row>
    <row r="169" spans="2:11" s="90" customFormat="1" ht="15">
      <c r="B169" s="102"/>
      <c r="C169" s="102"/>
      <c r="D169" s="102"/>
      <c r="E169" s="102"/>
      <c r="F169" s="102"/>
      <c r="G169" s="102"/>
      <c r="H169" s="102"/>
      <c r="I169" s="102"/>
      <c r="J169" s="102"/>
      <c r="K169" s="102"/>
    </row>
    <row r="170" spans="2:11" s="90" customFormat="1" ht="15">
      <c r="B170" s="102"/>
      <c r="C170" s="102"/>
      <c r="D170" s="102"/>
      <c r="E170" s="102"/>
      <c r="F170" s="102"/>
      <c r="G170" s="102"/>
      <c r="H170" s="102"/>
      <c r="I170" s="102"/>
      <c r="J170" s="102"/>
      <c r="K170" s="102"/>
    </row>
    <row r="171" spans="2:11" s="90" customFormat="1" ht="15">
      <c r="B171" s="102"/>
      <c r="C171" s="102"/>
      <c r="D171" s="102"/>
      <c r="E171" s="102"/>
      <c r="F171" s="102"/>
      <c r="G171" s="102"/>
      <c r="H171" s="102"/>
      <c r="I171" s="102"/>
      <c r="J171" s="102"/>
      <c r="K171" s="102"/>
    </row>
    <row r="172" spans="2:11" s="90" customFormat="1" ht="15">
      <c r="B172" s="102"/>
      <c r="C172" s="102"/>
      <c r="D172" s="102"/>
      <c r="E172" s="102"/>
      <c r="F172" s="102"/>
      <c r="G172" s="102"/>
      <c r="H172" s="102"/>
      <c r="I172" s="102"/>
      <c r="J172" s="102"/>
      <c r="K172" s="102"/>
    </row>
    <row r="173" spans="2:11" s="90" customFormat="1" ht="15">
      <c r="B173" s="102"/>
      <c r="C173" s="102"/>
      <c r="D173" s="102"/>
      <c r="E173" s="102"/>
      <c r="F173" s="102"/>
      <c r="G173" s="102"/>
      <c r="H173" s="102"/>
      <c r="I173" s="102"/>
      <c r="J173" s="102"/>
      <c r="K173" s="102"/>
    </row>
    <row r="174" spans="2:11" s="90" customFormat="1" ht="15">
      <c r="B174" s="102"/>
      <c r="C174" s="102"/>
      <c r="D174" s="102"/>
      <c r="E174" s="102"/>
      <c r="F174" s="102"/>
      <c r="G174" s="102"/>
      <c r="H174" s="102"/>
      <c r="I174" s="102"/>
      <c r="J174" s="102"/>
      <c r="K174" s="102"/>
    </row>
    <row r="175" spans="2:11" s="90" customFormat="1" ht="15">
      <c r="B175" s="102"/>
      <c r="C175" s="102"/>
      <c r="D175" s="102"/>
      <c r="E175" s="102"/>
      <c r="F175" s="102"/>
      <c r="G175" s="102"/>
      <c r="H175" s="102"/>
      <c r="I175" s="102"/>
      <c r="J175" s="102"/>
      <c r="K175" s="102"/>
    </row>
    <row r="176" spans="2:11" s="90" customFormat="1" ht="15">
      <c r="B176" s="102"/>
      <c r="C176" s="102"/>
      <c r="D176" s="102"/>
      <c r="E176" s="102"/>
      <c r="F176" s="102"/>
      <c r="G176" s="102"/>
      <c r="H176" s="102"/>
      <c r="I176" s="102"/>
      <c r="J176" s="102"/>
      <c r="K176" s="102"/>
    </row>
    <row r="177" spans="2:11" s="90" customFormat="1" ht="15">
      <c r="B177" s="102"/>
      <c r="C177" s="102"/>
      <c r="D177" s="102"/>
      <c r="E177" s="102"/>
      <c r="F177" s="102"/>
      <c r="G177" s="102"/>
      <c r="H177" s="102"/>
      <c r="I177" s="102"/>
      <c r="J177" s="102"/>
      <c r="K177" s="102"/>
    </row>
    <row r="178" spans="2:11" s="90" customFormat="1" ht="15">
      <c r="B178" s="102"/>
      <c r="C178" s="102"/>
      <c r="D178" s="102"/>
      <c r="E178" s="102"/>
      <c r="F178" s="102"/>
      <c r="G178" s="102"/>
      <c r="H178" s="102"/>
      <c r="I178" s="102"/>
      <c r="J178" s="102"/>
      <c r="K178" s="102"/>
    </row>
    <row r="179" spans="2:11" s="90" customFormat="1" ht="15">
      <c r="B179" s="102"/>
      <c r="C179" s="102"/>
      <c r="D179" s="102"/>
      <c r="E179" s="102"/>
      <c r="F179" s="102"/>
      <c r="G179" s="102"/>
      <c r="H179" s="102"/>
      <c r="I179" s="102"/>
      <c r="J179" s="102"/>
      <c r="K179" s="102"/>
    </row>
    <row r="180" spans="2:11" s="90" customFormat="1" ht="15">
      <c r="B180" s="102"/>
      <c r="C180" s="102"/>
      <c r="D180" s="102"/>
      <c r="E180" s="102"/>
      <c r="F180" s="102"/>
      <c r="G180" s="102"/>
      <c r="H180" s="102"/>
      <c r="I180" s="102"/>
      <c r="J180" s="102"/>
      <c r="K180" s="102"/>
    </row>
    <row r="181" spans="2:11" s="90" customFormat="1" ht="15">
      <c r="B181" s="102"/>
      <c r="C181" s="102"/>
      <c r="D181" s="102"/>
      <c r="E181" s="102"/>
      <c r="F181" s="102"/>
      <c r="G181" s="102"/>
      <c r="H181" s="102"/>
      <c r="I181" s="102"/>
      <c r="J181" s="102"/>
      <c r="K181" s="102"/>
    </row>
    <row r="182" spans="2:11" s="90" customFormat="1" ht="15">
      <c r="B182" s="102"/>
      <c r="C182" s="102"/>
      <c r="D182" s="102"/>
      <c r="E182" s="102"/>
      <c r="F182" s="102"/>
      <c r="G182" s="102"/>
      <c r="H182" s="102"/>
      <c r="I182" s="102"/>
      <c r="J182" s="102"/>
      <c r="K182" s="102"/>
    </row>
    <row r="183" spans="2:11" s="90" customFormat="1" ht="15">
      <c r="B183" s="102"/>
      <c r="C183" s="102"/>
      <c r="D183" s="102"/>
      <c r="E183" s="102"/>
      <c r="F183" s="102"/>
      <c r="G183" s="102"/>
      <c r="H183" s="102"/>
      <c r="I183" s="102"/>
      <c r="J183" s="102"/>
      <c r="K183" s="102"/>
    </row>
    <row r="184" spans="2:11" s="90" customFormat="1" ht="15">
      <c r="B184" s="102"/>
      <c r="C184" s="102"/>
      <c r="D184" s="102"/>
      <c r="E184" s="102"/>
      <c r="F184" s="102"/>
      <c r="G184" s="102"/>
      <c r="H184" s="102"/>
      <c r="I184" s="102"/>
      <c r="J184" s="102"/>
      <c r="K184" s="102"/>
    </row>
    <row r="185" spans="2:11" s="90" customFormat="1" ht="15">
      <c r="B185" s="102"/>
      <c r="C185" s="102"/>
      <c r="D185" s="102"/>
      <c r="E185" s="102"/>
      <c r="F185" s="102"/>
      <c r="G185" s="102"/>
      <c r="H185" s="102"/>
      <c r="I185" s="102"/>
      <c r="J185" s="102"/>
      <c r="K185" s="102"/>
    </row>
    <row r="186" spans="2:11" s="90" customFormat="1" ht="15">
      <c r="B186" s="102"/>
      <c r="C186" s="102"/>
      <c r="D186" s="102"/>
      <c r="E186" s="102"/>
      <c r="F186" s="102"/>
      <c r="G186" s="102"/>
      <c r="H186" s="102"/>
      <c r="I186" s="102"/>
      <c r="J186" s="102"/>
      <c r="K186" s="102"/>
    </row>
    <row r="187" spans="2:11" s="90" customFormat="1" ht="15">
      <c r="B187" s="102"/>
      <c r="C187" s="102"/>
      <c r="D187" s="102"/>
      <c r="E187" s="102"/>
      <c r="F187" s="102"/>
      <c r="G187" s="102"/>
      <c r="H187" s="102"/>
      <c r="I187" s="102"/>
      <c r="J187" s="102"/>
      <c r="K187" s="102"/>
    </row>
    <row r="188" spans="2:11" s="90" customFormat="1" ht="15">
      <c r="B188" s="102"/>
      <c r="C188" s="102"/>
      <c r="D188" s="102"/>
      <c r="E188" s="102"/>
      <c r="F188" s="102"/>
      <c r="G188" s="102"/>
      <c r="H188" s="102"/>
      <c r="I188" s="102"/>
      <c r="J188" s="102"/>
      <c r="K188" s="102"/>
    </row>
    <row r="189" spans="2:11" s="90" customFormat="1" ht="15">
      <c r="B189" s="102"/>
      <c r="C189" s="102"/>
      <c r="D189" s="102"/>
      <c r="E189" s="102"/>
      <c r="F189" s="102"/>
      <c r="G189" s="102"/>
      <c r="H189" s="102"/>
      <c r="I189" s="102"/>
      <c r="J189" s="102"/>
      <c r="K189" s="102"/>
    </row>
    <row r="190" spans="2:11" s="90" customFormat="1" ht="15">
      <c r="B190" s="102"/>
      <c r="C190" s="102"/>
      <c r="D190" s="102"/>
      <c r="E190" s="102"/>
      <c r="F190" s="102"/>
      <c r="G190" s="102"/>
      <c r="H190" s="102"/>
      <c r="I190" s="102"/>
      <c r="J190" s="102"/>
      <c r="K190" s="102"/>
    </row>
    <row r="191" spans="2:11" s="90" customFormat="1" ht="15">
      <c r="B191" s="102"/>
      <c r="C191" s="102"/>
      <c r="D191" s="102"/>
      <c r="E191" s="102"/>
      <c r="F191" s="102"/>
      <c r="G191" s="102"/>
      <c r="H191" s="102"/>
      <c r="I191" s="102"/>
      <c r="J191" s="102"/>
      <c r="K191" s="102"/>
    </row>
    <row r="192" spans="2:11" s="90" customFormat="1" ht="15">
      <c r="B192" s="102"/>
      <c r="C192" s="102"/>
      <c r="D192" s="102"/>
      <c r="E192" s="102"/>
      <c r="F192" s="102"/>
      <c r="G192" s="102"/>
      <c r="H192" s="102"/>
      <c r="I192" s="102"/>
      <c r="J192" s="102"/>
      <c r="K192" s="102"/>
    </row>
    <row r="193" spans="2:11" s="90" customFormat="1" ht="15">
      <c r="B193" s="102"/>
      <c r="C193" s="102"/>
      <c r="D193" s="102"/>
      <c r="E193" s="102"/>
      <c r="F193" s="102"/>
      <c r="G193" s="102"/>
      <c r="H193" s="102"/>
      <c r="I193" s="102"/>
      <c r="J193" s="102"/>
      <c r="K193" s="102"/>
    </row>
    <row r="194" spans="2:11" s="90" customFormat="1" ht="15">
      <c r="B194" s="102"/>
      <c r="C194" s="102"/>
      <c r="D194" s="102"/>
      <c r="E194" s="102"/>
      <c r="F194" s="102"/>
      <c r="G194" s="102"/>
      <c r="H194" s="102"/>
      <c r="I194" s="102"/>
      <c r="J194" s="102"/>
      <c r="K194" s="102"/>
    </row>
    <row r="195" spans="2:11" s="90" customFormat="1" ht="15">
      <c r="B195" s="102"/>
      <c r="C195" s="102"/>
      <c r="D195" s="102"/>
      <c r="E195" s="102"/>
      <c r="F195" s="102"/>
      <c r="G195" s="102"/>
      <c r="H195" s="102"/>
      <c r="I195" s="102"/>
      <c r="J195" s="102"/>
      <c r="K195" s="102"/>
    </row>
    <row r="196" spans="2:11" s="90" customFormat="1" ht="15">
      <c r="B196" s="102"/>
      <c r="C196" s="102"/>
      <c r="D196" s="102"/>
      <c r="E196" s="102"/>
      <c r="F196" s="102"/>
      <c r="G196" s="102"/>
      <c r="H196" s="102"/>
      <c r="I196" s="102"/>
      <c r="J196" s="102"/>
      <c r="K196" s="102"/>
    </row>
    <row r="197" spans="2:11" s="90" customFormat="1" ht="15">
      <c r="B197" s="102"/>
      <c r="C197" s="102"/>
      <c r="D197" s="102"/>
      <c r="E197" s="102"/>
      <c r="F197" s="102"/>
      <c r="G197" s="102"/>
      <c r="H197" s="102"/>
      <c r="I197" s="102"/>
      <c r="J197" s="102"/>
      <c r="K197" s="102"/>
    </row>
    <row r="198" spans="2:11" s="90" customFormat="1" ht="15">
      <c r="B198" s="102"/>
      <c r="C198" s="102"/>
      <c r="D198" s="102"/>
      <c r="E198" s="102"/>
      <c r="F198" s="102"/>
      <c r="G198" s="102"/>
      <c r="H198" s="102"/>
      <c r="I198" s="102"/>
      <c r="J198" s="102"/>
      <c r="K198" s="102"/>
    </row>
    <row r="199" spans="2:11" s="90" customFormat="1" ht="15">
      <c r="B199" s="102"/>
      <c r="C199" s="102"/>
      <c r="D199" s="102"/>
      <c r="E199" s="102"/>
      <c r="F199" s="102"/>
      <c r="G199" s="102"/>
      <c r="H199" s="102"/>
      <c r="I199" s="102"/>
      <c r="J199" s="102"/>
      <c r="K199" s="102"/>
    </row>
    <row r="200" spans="2:11" s="90" customFormat="1" ht="15">
      <c r="B200" s="102"/>
      <c r="C200" s="102"/>
      <c r="D200" s="102"/>
      <c r="E200" s="102"/>
      <c r="F200" s="102"/>
      <c r="G200" s="102"/>
      <c r="H200" s="102"/>
      <c r="I200" s="102"/>
      <c r="J200" s="102"/>
      <c r="K200" s="102"/>
    </row>
    <row r="201" spans="2:11" s="90" customFormat="1" ht="15">
      <c r="B201" s="102"/>
      <c r="C201" s="102"/>
      <c r="D201" s="102"/>
      <c r="E201" s="102"/>
      <c r="F201" s="102"/>
      <c r="G201" s="102"/>
      <c r="H201" s="102"/>
      <c r="I201" s="102"/>
      <c r="J201" s="102"/>
      <c r="K201" s="102"/>
    </row>
    <row r="202" spans="2:11" s="90" customFormat="1" ht="15">
      <c r="B202" s="102"/>
      <c r="C202" s="102"/>
      <c r="D202" s="102"/>
      <c r="E202" s="102"/>
      <c r="F202" s="102"/>
      <c r="G202" s="102"/>
      <c r="H202" s="102"/>
      <c r="I202" s="102"/>
      <c r="J202" s="102"/>
      <c r="K202" s="102"/>
    </row>
    <row r="203" spans="2:11" s="90" customFormat="1" ht="15">
      <c r="B203" s="102"/>
      <c r="C203" s="102"/>
      <c r="D203" s="102"/>
      <c r="E203" s="102"/>
      <c r="F203" s="102"/>
      <c r="G203" s="102"/>
      <c r="H203" s="102"/>
      <c r="I203" s="102"/>
      <c r="J203" s="102"/>
      <c r="K203" s="102"/>
    </row>
    <row r="204" spans="2:11" s="90" customFormat="1" ht="15">
      <c r="B204" s="102"/>
      <c r="C204" s="102"/>
      <c r="D204" s="102"/>
      <c r="E204" s="102"/>
      <c r="F204" s="102"/>
      <c r="G204" s="102"/>
      <c r="H204" s="102"/>
      <c r="I204" s="102"/>
      <c r="J204" s="102"/>
      <c r="K204" s="102"/>
    </row>
    <row r="205" spans="2:11" s="90" customFormat="1" ht="15">
      <c r="B205" s="102"/>
      <c r="C205" s="102"/>
      <c r="D205" s="102"/>
      <c r="E205" s="102"/>
      <c r="F205" s="102"/>
      <c r="G205" s="102"/>
      <c r="H205" s="102"/>
      <c r="I205" s="102"/>
      <c r="J205" s="102"/>
      <c r="K205" s="102"/>
    </row>
    <row r="206" spans="2:11" s="90" customFormat="1" ht="15">
      <c r="B206" s="102"/>
      <c r="C206" s="102"/>
      <c r="D206" s="102"/>
      <c r="E206" s="102"/>
      <c r="F206" s="102"/>
      <c r="G206" s="102"/>
      <c r="H206" s="102"/>
      <c r="I206" s="102"/>
      <c r="J206" s="102"/>
      <c r="K206" s="102"/>
    </row>
    <row r="207" spans="2:11" s="90" customFormat="1" ht="15">
      <c r="B207" s="102"/>
      <c r="C207" s="102"/>
      <c r="D207" s="102"/>
      <c r="E207" s="102"/>
      <c r="F207" s="102"/>
      <c r="G207" s="102"/>
      <c r="H207" s="102"/>
      <c r="I207" s="102"/>
      <c r="J207" s="102"/>
      <c r="K207" s="102"/>
    </row>
    <row r="208" spans="2:11" s="90" customFormat="1" ht="15">
      <c r="B208" s="102"/>
      <c r="C208" s="102"/>
      <c r="D208" s="102"/>
      <c r="E208" s="102"/>
      <c r="F208" s="102"/>
      <c r="G208" s="102"/>
      <c r="H208" s="102"/>
      <c r="I208" s="102"/>
      <c r="J208" s="102"/>
      <c r="K208" s="102"/>
    </row>
    <row r="209" spans="2:11" s="90" customFormat="1" ht="15">
      <c r="B209" s="102"/>
      <c r="C209" s="102"/>
      <c r="D209" s="102"/>
      <c r="E209" s="102"/>
      <c r="F209" s="102"/>
      <c r="G209" s="102"/>
      <c r="H209" s="102"/>
      <c r="I209" s="102"/>
      <c r="J209" s="102"/>
      <c r="K209" s="102"/>
    </row>
    <row r="210" spans="2:11" s="90" customFormat="1" ht="15">
      <c r="B210" s="102"/>
      <c r="C210" s="102"/>
      <c r="D210" s="102"/>
      <c r="E210" s="102"/>
      <c r="F210" s="102"/>
      <c r="G210" s="102"/>
      <c r="H210" s="102"/>
      <c r="I210" s="102"/>
      <c r="J210" s="102"/>
      <c r="K210" s="102"/>
    </row>
    <row r="211" spans="2:11" s="90" customFormat="1" ht="15">
      <c r="B211" s="102"/>
      <c r="C211" s="102"/>
      <c r="D211" s="102"/>
      <c r="E211" s="102"/>
      <c r="F211" s="102"/>
      <c r="G211" s="102"/>
      <c r="H211" s="102"/>
      <c r="I211" s="102"/>
      <c r="J211" s="102"/>
      <c r="K211" s="102"/>
    </row>
    <row r="212" spans="2:11" s="90" customFormat="1" ht="15">
      <c r="B212" s="102"/>
      <c r="C212" s="102"/>
      <c r="D212" s="102"/>
      <c r="E212" s="102"/>
      <c r="F212" s="102"/>
      <c r="G212" s="102"/>
      <c r="H212" s="102"/>
      <c r="I212" s="102"/>
      <c r="J212" s="102"/>
      <c r="K212" s="102"/>
    </row>
    <row r="213" spans="2:11" s="90" customFormat="1" ht="15">
      <c r="B213" s="102"/>
      <c r="C213" s="102"/>
      <c r="D213" s="102"/>
      <c r="E213" s="102"/>
      <c r="F213" s="102"/>
      <c r="G213" s="102"/>
      <c r="H213" s="102"/>
      <c r="I213" s="102"/>
      <c r="J213" s="102"/>
      <c r="K213" s="102"/>
    </row>
    <row r="214" spans="2:11" s="90" customFormat="1" ht="15">
      <c r="B214" s="102"/>
      <c r="C214" s="102"/>
      <c r="D214" s="102"/>
      <c r="E214" s="102"/>
      <c r="F214" s="102"/>
      <c r="G214" s="102"/>
      <c r="H214" s="102"/>
      <c r="I214" s="102"/>
      <c r="J214" s="102"/>
      <c r="K214" s="102"/>
    </row>
    <row r="215" spans="2:11" s="90" customFormat="1" ht="15">
      <c r="B215" s="102"/>
      <c r="C215" s="102"/>
      <c r="D215" s="102"/>
      <c r="E215" s="102"/>
      <c r="F215" s="102"/>
      <c r="G215" s="102"/>
      <c r="H215" s="102"/>
      <c r="I215" s="102"/>
      <c r="J215" s="102"/>
      <c r="K215" s="102"/>
    </row>
    <row r="216" spans="2:11" s="90" customFormat="1" ht="15">
      <c r="B216" s="102"/>
      <c r="C216" s="102"/>
      <c r="D216" s="102"/>
      <c r="E216" s="102"/>
      <c r="F216" s="102"/>
      <c r="G216" s="102"/>
      <c r="H216" s="102"/>
      <c r="I216" s="102"/>
      <c r="J216" s="102"/>
      <c r="K216" s="102"/>
    </row>
    <row r="217" spans="2:11" s="90" customFormat="1" ht="15">
      <c r="B217" s="102"/>
      <c r="C217" s="102"/>
      <c r="D217" s="102"/>
      <c r="E217" s="102"/>
      <c r="F217" s="102"/>
      <c r="G217" s="102"/>
      <c r="H217" s="102"/>
      <c r="I217" s="102"/>
      <c r="J217" s="102"/>
      <c r="K217" s="102"/>
    </row>
    <row r="218" spans="2:11" s="90" customFormat="1" ht="15">
      <c r="B218" s="102"/>
      <c r="C218" s="102"/>
      <c r="D218" s="102"/>
      <c r="E218" s="102"/>
      <c r="F218" s="102"/>
      <c r="G218" s="102"/>
      <c r="H218" s="102"/>
      <c r="I218" s="102"/>
      <c r="J218" s="102"/>
      <c r="K218" s="102"/>
    </row>
    <row r="219" spans="2:11" s="90" customFormat="1" ht="15">
      <c r="B219" s="102"/>
      <c r="C219" s="102"/>
      <c r="D219" s="102"/>
      <c r="E219" s="102"/>
      <c r="F219" s="102"/>
      <c r="G219" s="102"/>
      <c r="H219" s="102"/>
      <c r="I219" s="102"/>
      <c r="J219" s="102"/>
      <c r="K219" s="102"/>
    </row>
    <row r="220" spans="2:11" s="90" customFormat="1" ht="15">
      <c r="B220" s="102"/>
      <c r="C220" s="102"/>
      <c r="D220" s="102"/>
      <c r="E220" s="102"/>
      <c r="F220" s="102"/>
      <c r="G220" s="102"/>
      <c r="H220" s="102"/>
      <c r="I220" s="102"/>
      <c r="J220" s="102"/>
      <c r="K220" s="102"/>
    </row>
    <row r="221" spans="2:11" s="90" customFormat="1" ht="15">
      <c r="B221" s="102"/>
      <c r="C221" s="102"/>
      <c r="D221" s="102"/>
      <c r="E221" s="102"/>
      <c r="F221" s="102"/>
      <c r="G221" s="102"/>
      <c r="H221" s="102"/>
      <c r="I221" s="102"/>
      <c r="J221" s="102"/>
      <c r="K221" s="102"/>
    </row>
    <row r="222" spans="2:11" s="90" customFormat="1" ht="15">
      <c r="B222" s="102"/>
      <c r="C222" s="102"/>
      <c r="D222" s="102"/>
      <c r="E222" s="102"/>
      <c r="F222" s="102"/>
      <c r="G222" s="102"/>
      <c r="H222" s="102"/>
      <c r="I222" s="102"/>
      <c r="J222" s="102"/>
      <c r="K222" s="102"/>
    </row>
    <row r="223" spans="2:11" s="90" customFormat="1" ht="15">
      <c r="B223" s="102"/>
      <c r="C223" s="102"/>
      <c r="D223" s="102"/>
      <c r="E223" s="102"/>
      <c r="F223" s="102"/>
      <c r="G223" s="102"/>
      <c r="H223" s="102"/>
      <c r="I223" s="102"/>
      <c r="J223" s="102"/>
      <c r="K223" s="102"/>
    </row>
  </sheetData>
  <sheetProtection/>
  <mergeCells count="1">
    <mergeCell ref="L14:L17"/>
  </mergeCells>
  <printOptions/>
  <pageMargins left="0.4330708661417323" right="0.4330708661417323" top="0.7480314960629921" bottom="0.7874015748031497" header="0.5118110236220472" footer="0.5118110236220472"/>
  <pageSetup fitToHeight="0" fitToWidth="1" horizontalDpi="600" verticalDpi="600" orientation="landscape" paperSize="9" scale="7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23"/>
  <sheetViews>
    <sheetView zoomScale="75" zoomScaleNormal="75" zoomScalePageLayoutView="0" workbookViewId="0" topLeftCell="A1">
      <selection activeCell="A2" sqref="A2"/>
    </sheetView>
  </sheetViews>
  <sheetFormatPr defaultColWidth="9.140625" defaultRowHeight="12.75"/>
  <cols>
    <col min="1" max="1" width="32.00390625" style="5" customWidth="1"/>
    <col min="2" max="2" width="10.28125" style="3" bestFit="1" customWidth="1"/>
    <col min="3" max="4" width="12.00390625" style="3" bestFit="1" customWidth="1"/>
    <col min="5" max="6" width="10.28125" style="3" customWidth="1"/>
    <col min="7" max="7" width="14.7109375" style="3" bestFit="1" customWidth="1"/>
    <col min="8" max="8" width="10.8515625" style="3" bestFit="1" customWidth="1"/>
    <col min="9" max="10" width="12.8515625" style="3" hidden="1" customWidth="1"/>
    <col min="11" max="11" width="11.00390625" style="3" hidden="1" customWidth="1"/>
    <col min="12" max="12" width="57.00390625" style="5" customWidth="1"/>
    <col min="13" max="16384" width="9.140625" style="5" customWidth="1"/>
  </cols>
  <sheetData>
    <row r="1" spans="1:12" ht="15.75">
      <c r="A1" s="26" t="s">
        <v>117</v>
      </c>
      <c r="L1" s="4" t="s">
        <v>73</v>
      </c>
    </row>
    <row r="2" ht="15">
      <c r="A2" s="3"/>
    </row>
    <row r="3" ht="15.75">
      <c r="A3" s="26" t="s">
        <v>37</v>
      </c>
    </row>
    <row r="4" ht="15.75">
      <c r="A4" s="26"/>
    </row>
    <row r="5" ht="15.75">
      <c r="A5" s="26" t="s">
        <v>116</v>
      </c>
    </row>
    <row r="7" spans="1:12" s="9" customFormat="1" ht="15.75">
      <c r="A7" s="6" t="s">
        <v>0</v>
      </c>
      <c r="B7" s="8" t="s">
        <v>126</v>
      </c>
      <c r="C7" s="8" t="s">
        <v>118</v>
      </c>
      <c r="D7" s="8" t="s">
        <v>6</v>
      </c>
      <c r="E7" s="8" t="s">
        <v>2</v>
      </c>
      <c r="F7" s="8" t="s">
        <v>3</v>
      </c>
      <c r="G7" s="8" t="s">
        <v>4</v>
      </c>
      <c r="H7" s="8" t="s">
        <v>5</v>
      </c>
      <c r="I7" s="8" t="s">
        <v>6</v>
      </c>
      <c r="J7" s="8" t="s">
        <v>6</v>
      </c>
      <c r="K7" s="8" t="s">
        <v>7</v>
      </c>
      <c r="L7" s="7"/>
    </row>
    <row r="8" spans="1:12" s="9" customFormat="1" ht="15.75">
      <c r="A8" s="10"/>
      <c r="B8" s="12" t="s">
        <v>1</v>
      </c>
      <c r="C8" s="12" t="s">
        <v>125</v>
      </c>
      <c r="D8" s="12" t="s">
        <v>128</v>
      </c>
      <c r="E8" s="12" t="s">
        <v>1</v>
      </c>
      <c r="F8" s="12" t="s">
        <v>9</v>
      </c>
      <c r="G8" s="12" t="s">
        <v>9</v>
      </c>
      <c r="H8" s="12" t="s">
        <v>9</v>
      </c>
      <c r="I8" s="12" t="s">
        <v>8</v>
      </c>
      <c r="J8" s="12" t="s">
        <v>8</v>
      </c>
      <c r="K8" s="12" t="s">
        <v>5</v>
      </c>
      <c r="L8" s="11" t="s">
        <v>10</v>
      </c>
    </row>
    <row r="9" spans="1:12" s="9" customFormat="1" ht="15.75">
      <c r="A9" s="10"/>
      <c r="B9" s="12" t="s">
        <v>3</v>
      </c>
      <c r="C9" s="12" t="s">
        <v>11</v>
      </c>
      <c r="D9" s="12" t="s">
        <v>129</v>
      </c>
      <c r="E9" s="12" t="s">
        <v>3</v>
      </c>
      <c r="F9" s="13" t="s">
        <v>88</v>
      </c>
      <c r="G9" s="13" t="s">
        <v>88</v>
      </c>
      <c r="H9" s="13" t="s">
        <v>88</v>
      </c>
      <c r="I9" s="12" t="s">
        <v>11</v>
      </c>
      <c r="J9" s="12" t="s">
        <v>11</v>
      </c>
      <c r="K9" s="13"/>
      <c r="L9" s="11"/>
    </row>
    <row r="10" spans="1:12" s="9" customFormat="1" ht="15.75">
      <c r="A10" s="10"/>
      <c r="B10" s="13" t="s">
        <v>88</v>
      </c>
      <c r="C10" s="13"/>
      <c r="D10" s="13"/>
      <c r="E10" s="13" t="s">
        <v>88</v>
      </c>
      <c r="F10" s="13"/>
      <c r="G10" s="13"/>
      <c r="H10" s="13"/>
      <c r="I10" s="40" t="s">
        <v>67</v>
      </c>
      <c r="J10" s="12" t="s">
        <v>67</v>
      </c>
      <c r="K10" s="13"/>
      <c r="L10" s="11"/>
    </row>
    <row r="11" spans="1:12" s="90" customFormat="1" ht="15.75">
      <c r="A11" s="88"/>
      <c r="B11" s="89" t="s">
        <v>13</v>
      </c>
      <c r="C11" s="89" t="s">
        <v>13</v>
      </c>
      <c r="D11" s="89" t="s">
        <v>13</v>
      </c>
      <c r="E11" s="89" t="s">
        <v>13</v>
      </c>
      <c r="F11" s="89" t="s">
        <v>13</v>
      </c>
      <c r="G11" s="89" t="s">
        <v>13</v>
      </c>
      <c r="H11" s="89" t="s">
        <v>13</v>
      </c>
      <c r="I11" s="89" t="s">
        <v>13</v>
      </c>
      <c r="J11" s="89" t="s">
        <v>13</v>
      </c>
      <c r="K11" s="89" t="s">
        <v>13</v>
      </c>
      <c r="L11" s="88"/>
    </row>
    <row r="12" spans="1:12" s="14" customFormat="1" ht="90" customHeight="1">
      <c r="A12" s="91" t="s">
        <v>14</v>
      </c>
      <c r="B12" s="100">
        <v>29700</v>
      </c>
      <c r="C12" s="100"/>
      <c r="D12" s="100"/>
      <c r="E12" s="100">
        <f>SUM(B12:D12)</f>
        <v>29700</v>
      </c>
      <c r="F12" s="92">
        <f>7425-7425</f>
        <v>0</v>
      </c>
      <c r="G12" s="101">
        <v>0</v>
      </c>
      <c r="H12" s="92">
        <f>+G12-F12</f>
        <v>0</v>
      </c>
      <c r="I12" s="105">
        <v>0</v>
      </c>
      <c r="J12" s="105">
        <v>0</v>
      </c>
      <c r="K12" s="105">
        <f>SUM(H12:J12)</f>
        <v>0</v>
      </c>
      <c r="L12" s="86" t="s">
        <v>85</v>
      </c>
    </row>
    <row r="13" spans="1:12" s="18" customFormat="1" ht="15.75">
      <c r="A13" s="17" t="s">
        <v>32</v>
      </c>
      <c r="B13" s="75">
        <f aca="true" t="shared" si="0" ref="B13:K13">SUM(B12:B12)</f>
        <v>29700</v>
      </c>
      <c r="C13" s="75">
        <f t="shared" si="0"/>
        <v>0</v>
      </c>
      <c r="D13" s="75">
        <f t="shared" si="0"/>
        <v>0</v>
      </c>
      <c r="E13" s="75">
        <f t="shared" si="0"/>
        <v>29700</v>
      </c>
      <c r="F13" s="72">
        <f t="shared" si="0"/>
        <v>0</v>
      </c>
      <c r="G13" s="76">
        <f t="shared" si="0"/>
        <v>0</v>
      </c>
      <c r="H13" s="72">
        <f t="shared" si="0"/>
        <v>0</v>
      </c>
      <c r="I13" s="72">
        <f t="shared" si="0"/>
        <v>0</v>
      </c>
      <c r="J13" s="72">
        <f t="shared" si="0"/>
        <v>0</v>
      </c>
      <c r="K13" s="72">
        <f t="shared" si="0"/>
        <v>0</v>
      </c>
      <c r="L13" s="84"/>
    </row>
    <row r="14" spans="2:12" s="14" customFormat="1" ht="15">
      <c r="B14" s="16"/>
      <c r="C14" s="16"/>
      <c r="D14" s="16"/>
      <c r="E14" s="16"/>
      <c r="F14" s="16"/>
      <c r="G14" s="16"/>
      <c r="H14" s="16"/>
      <c r="I14" s="16"/>
      <c r="J14" s="16"/>
      <c r="K14" s="16"/>
      <c r="L14" s="16"/>
    </row>
    <row r="15" spans="1:11" ht="15">
      <c r="A15" s="21"/>
      <c r="B15" s="22"/>
      <c r="C15" s="22"/>
      <c r="D15" s="22"/>
      <c r="E15" s="22"/>
      <c r="F15" s="23"/>
      <c r="G15" s="22"/>
      <c r="H15" s="22"/>
      <c r="I15" s="22"/>
      <c r="J15" s="22"/>
      <c r="K15" s="22"/>
    </row>
    <row r="16" ht="15">
      <c r="F16" s="16"/>
    </row>
    <row r="17" ht="15">
      <c r="F17" s="16"/>
    </row>
    <row r="18" spans="1:11" ht="15">
      <c r="A18" s="21"/>
      <c r="B18" s="22"/>
      <c r="C18" s="22"/>
      <c r="D18" s="22"/>
      <c r="E18" s="22"/>
      <c r="F18" s="22"/>
      <c r="G18" s="22"/>
      <c r="H18" s="22"/>
      <c r="I18" s="22"/>
      <c r="J18" s="22"/>
      <c r="K18" s="22"/>
    </row>
    <row r="19" spans="1:11" ht="15">
      <c r="A19" s="21"/>
      <c r="B19" s="22"/>
      <c r="C19" s="22"/>
      <c r="D19" s="22"/>
      <c r="E19" s="22"/>
      <c r="F19" s="22"/>
      <c r="G19" s="22"/>
      <c r="H19" s="22"/>
      <c r="I19" s="22"/>
      <c r="J19" s="22"/>
      <c r="K19" s="22"/>
    </row>
    <row r="22" spans="1:11" ht="15">
      <c r="A22" s="21"/>
      <c r="B22" s="22"/>
      <c r="C22" s="22"/>
      <c r="D22" s="22"/>
      <c r="E22" s="22"/>
      <c r="F22" s="22"/>
      <c r="G22" s="22"/>
      <c r="H22" s="22"/>
      <c r="I22" s="22"/>
      <c r="J22" s="22"/>
      <c r="K22" s="22"/>
    </row>
    <row r="23" spans="1:11" ht="15">
      <c r="A23" s="21"/>
      <c r="B23" s="22"/>
      <c r="C23" s="22"/>
      <c r="D23" s="22"/>
      <c r="E23" s="22"/>
      <c r="F23" s="22"/>
      <c r="G23" s="22"/>
      <c r="H23" s="22"/>
      <c r="I23" s="22"/>
      <c r="J23" s="22"/>
      <c r="K23" s="22"/>
    </row>
  </sheetData>
  <sheetProtection/>
  <printOptions/>
  <pageMargins left="0.49" right="0.53" top="1" bottom="1" header="0.5" footer="0.5"/>
  <pageSetup fitToHeight="3"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I17"/>
  <sheetViews>
    <sheetView zoomScale="90" zoomScaleNormal="90" zoomScalePageLayoutView="0" workbookViewId="0" topLeftCell="A1">
      <selection activeCell="A6" sqref="A6"/>
    </sheetView>
  </sheetViews>
  <sheetFormatPr defaultColWidth="9.140625" defaultRowHeight="12.75"/>
  <cols>
    <col min="1" max="1" width="38.7109375" style="5" customWidth="1"/>
    <col min="2" max="2" width="10.28125" style="3" bestFit="1" customWidth="1"/>
    <col min="3" max="3" width="10.28125" style="3" customWidth="1"/>
    <col min="4" max="4" width="14.7109375" style="3" bestFit="1" customWidth="1"/>
    <col min="5" max="5" width="10.8515625" style="3" customWidth="1"/>
    <col min="6" max="7" width="12.8515625" style="3" hidden="1" customWidth="1"/>
    <col min="8" max="8" width="11.00390625" style="3" hidden="1" customWidth="1"/>
    <col min="9" max="9" width="57.00390625" style="5" customWidth="1"/>
    <col min="10" max="16384" width="9.140625" style="5" customWidth="1"/>
  </cols>
  <sheetData>
    <row r="1" spans="1:9" ht="15.75">
      <c r="A1" s="26" t="s">
        <v>106</v>
      </c>
      <c r="I1" s="4" t="s">
        <v>74</v>
      </c>
    </row>
    <row r="2" ht="15">
      <c r="A2" s="3"/>
    </row>
    <row r="3" ht="15.75">
      <c r="A3" s="26" t="s">
        <v>39</v>
      </c>
    </row>
    <row r="4" ht="15.75">
      <c r="A4" s="26"/>
    </row>
    <row r="5" ht="15.75">
      <c r="A5" s="26" t="s">
        <v>107</v>
      </c>
    </row>
    <row r="7" spans="1:9" s="9" customFormat="1" ht="15.75">
      <c r="A7" s="6" t="s">
        <v>0</v>
      </c>
      <c r="B7" s="8" t="s">
        <v>2</v>
      </c>
      <c r="C7" s="8" t="s">
        <v>3</v>
      </c>
      <c r="D7" s="8" t="s">
        <v>4</v>
      </c>
      <c r="E7" s="8" t="s">
        <v>5</v>
      </c>
      <c r="F7" s="8" t="s">
        <v>6</v>
      </c>
      <c r="G7" s="8" t="s">
        <v>6</v>
      </c>
      <c r="H7" s="8" t="s">
        <v>7</v>
      </c>
      <c r="I7" s="7"/>
    </row>
    <row r="8" spans="1:9" s="9" customFormat="1" ht="15.75">
      <c r="A8" s="10"/>
      <c r="B8" s="12" t="s">
        <v>1</v>
      </c>
      <c r="C8" s="12" t="s">
        <v>9</v>
      </c>
      <c r="D8" s="12" t="s">
        <v>9</v>
      </c>
      <c r="E8" s="12" t="s">
        <v>9</v>
      </c>
      <c r="F8" s="12" t="s">
        <v>8</v>
      </c>
      <c r="G8" s="12" t="s">
        <v>8</v>
      </c>
      <c r="H8" s="12" t="s">
        <v>5</v>
      </c>
      <c r="I8" s="11" t="s">
        <v>10</v>
      </c>
    </row>
    <row r="9" spans="1:9" s="9" customFormat="1" ht="15.75">
      <c r="A9" s="10"/>
      <c r="B9" s="12" t="s">
        <v>3</v>
      </c>
      <c r="C9" s="13" t="s">
        <v>88</v>
      </c>
      <c r="D9" s="13" t="s">
        <v>88</v>
      </c>
      <c r="E9" s="13" t="s">
        <v>88</v>
      </c>
      <c r="F9" s="12" t="s">
        <v>11</v>
      </c>
      <c r="G9" s="12" t="s">
        <v>11</v>
      </c>
      <c r="H9" s="13"/>
      <c r="I9" s="11"/>
    </row>
    <row r="10" spans="1:9" s="9" customFormat="1" ht="15.75">
      <c r="A10" s="10"/>
      <c r="B10" s="13" t="s">
        <v>88</v>
      </c>
      <c r="C10" s="13"/>
      <c r="D10" s="13"/>
      <c r="E10" s="13"/>
      <c r="F10" s="40" t="s">
        <v>67</v>
      </c>
      <c r="G10" s="12" t="s">
        <v>67</v>
      </c>
      <c r="H10" s="13"/>
      <c r="I10" s="11"/>
    </row>
    <row r="11" spans="1:9" s="90" customFormat="1" ht="15.75">
      <c r="A11" s="88"/>
      <c r="B11" s="89" t="s">
        <v>13</v>
      </c>
      <c r="C11" s="89" t="s">
        <v>13</v>
      </c>
      <c r="D11" s="89" t="s">
        <v>13</v>
      </c>
      <c r="E11" s="89" t="s">
        <v>13</v>
      </c>
      <c r="F11" s="89" t="s">
        <v>13</v>
      </c>
      <c r="G11" s="89" t="s">
        <v>13</v>
      </c>
      <c r="H11" s="89" t="s">
        <v>13</v>
      </c>
      <c r="I11" s="88"/>
    </row>
    <row r="12" spans="1:9" s="14" customFormat="1" ht="15">
      <c r="A12" s="20"/>
      <c r="B12" s="73">
        <v>0</v>
      </c>
      <c r="C12" s="71">
        <v>0</v>
      </c>
      <c r="D12" s="74">
        <v>0</v>
      </c>
      <c r="E12" s="71">
        <f>+D12-C12</f>
        <v>0</v>
      </c>
      <c r="F12" s="71">
        <v>0</v>
      </c>
      <c r="G12" s="71">
        <v>0</v>
      </c>
      <c r="H12" s="71">
        <f>SUM(E12:G12)</f>
        <v>0</v>
      </c>
      <c r="I12" s="86"/>
    </row>
    <row r="13" spans="1:9" s="14" customFormat="1" ht="15">
      <c r="A13" s="24"/>
      <c r="B13" s="77">
        <v>0</v>
      </c>
      <c r="C13" s="78">
        <v>0</v>
      </c>
      <c r="D13" s="79">
        <v>0</v>
      </c>
      <c r="E13" s="71">
        <f>+D13-C13</f>
        <v>0</v>
      </c>
      <c r="F13" s="78">
        <v>0</v>
      </c>
      <c r="G13" s="78">
        <v>0</v>
      </c>
      <c r="H13" s="78">
        <f>SUM(E13:G13)</f>
        <v>0</v>
      </c>
      <c r="I13" s="87"/>
    </row>
    <row r="14" spans="1:9" s="18" customFormat="1" ht="15.75">
      <c r="A14" s="17" t="s">
        <v>32</v>
      </c>
      <c r="B14" s="75">
        <f aca="true" t="shared" si="0" ref="B14:H14">SUM(B12:B13)</f>
        <v>0</v>
      </c>
      <c r="C14" s="72">
        <f t="shared" si="0"/>
        <v>0</v>
      </c>
      <c r="D14" s="76">
        <f t="shared" si="0"/>
        <v>0</v>
      </c>
      <c r="E14" s="72">
        <f t="shared" si="0"/>
        <v>0</v>
      </c>
      <c r="F14" s="72">
        <f t="shared" si="0"/>
        <v>0</v>
      </c>
      <c r="G14" s="72">
        <f t="shared" si="0"/>
        <v>0</v>
      </c>
      <c r="H14" s="72">
        <f t="shared" si="0"/>
        <v>0</v>
      </c>
      <c r="I14" s="84"/>
    </row>
    <row r="15" spans="1:9" s="14" customFormat="1" ht="15">
      <c r="A15" s="25"/>
      <c r="B15" s="23"/>
      <c r="C15" s="23"/>
      <c r="D15" s="23"/>
      <c r="E15" s="23"/>
      <c r="F15" s="23"/>
      <c r="G15" s="23"/>
      <c r="H15" s="23"/>
      <c r="I15" s="16"/>
    </row>
    <row r="16" spans="1:8" ht="15">
      <c r="A16" s="21"/>
      <c r="B16" s="22"/>
      <c r="C16" s="23"/>
      <c r="D16" s="22"/>
      <c r="E16" s="22"/>
      <c r="F16" s="22"/>
      <c r="G16" s="22"/>
      <c r="H16" s="22"/>
    </row>
    <row r="17" ht="15">
      <c r="C17" s="16"/>
    </row>
  </sheetData>
  <sheetProtection/>
  <printOptions/>
  <pageMargins left="0.6" right="0.57" top="1" bottom="1" header="0.5" footer="0.5"/>
  <pageSetup fitToHeight="3" fitToWidth="1" horizontalDpi="600" verticalDpi="600" orientation="landscape" paperSize="9" scale="9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K31"/>
  <sheetViews>
    <sheetView zoomScale="75" zoomScaleNormal="75" zoomScalePageLayoutView="0" workbookViewId="0" topLeftCell="A1">
      <selection activeCell="K14" sqref="K14"/>
    </sheetView>
  </sheetViews>
  <sheetFormatPr defaultColWidth="9.140625" defaultRowHeight="12.75"/>
  <cols>
    <col min="1" max="1" width="30.421875" style="67" bestFit="1" customWidth="1"/>
    <col min="2" max="2" width="13.140625" style="67" bestFit="1" customWidth="1"/>
    <col min="3" max="6" width="12.8515625" style="67" customWidth="1"/>
    <col min="7" max="7" width="15.00390625" style="67" bestFit="1" customWidth="1"/>
    <col min="8" max="8" width="13.00390625" style="67" bestFit="1" customWidth="1"/>
    <col min="9" max="10" width="13.28125" style="67" bestFit="1" customWidth="1"/>
    <col min="11" max="11" width="11.57421875" style="67" bestFit="1" customWidth="1"/>
    <col min="12" max="16384" width="9.140625" style="67" customWidth="1"/>
  </cols>
  <sheetData>
    <row r="1" spans="1:11" ht="15.75" customHeight="1">
      <c r="A1" s="146" t="s">
        <v>65</v>
      </c>
      <c r="B1" s="146"/>
      <c r="C1" s="146"/>
      <c r="D1" s="146"/>
      <c r="E1" s="146"/>
      <c r="F1" s="146"/>
      <c r="G1" s="146"/>
      <c r="H1" s="146"/>
      <c r="I1" s="146"/>
      <c r="J1" s="146"/>
      <c r="K1" s="146"/>
    </row>
    <row r="2" spans="1:11" ht="15">
      <c r="A2" s="146"/>
      <c r="B2" s="146"/>
      <c r="C2" s="146"/>
      <c r="D2" s="146"/>
      <c r="E2" s="146"/>
      <c r="F2" s="146"/>
      <c r="G2" s="146"/>
      <c r="H2" s="146"/>
      <c r="I2" s="146"/>
      <c r="J2" s="146"/>
      <c r="K2" s="146"/>
    </row>
    <row r="3" ht="15.75">
      <c r="A3" s="69" t="s">
        <v>133</v>
      </c>
    </row>
    <row r="4" spans="2:11" ht="15.75">
      <c r="B4" s="40" t="s">
        <v>1</v>
      </c>
      <c r="C4" s="40" t="s">
        <v>118</v>
      </c>
      <c r="D4" s="40" t="s">
        <v>6</v>
      </c>
      <c r="E4" s="40" t="s">
        <v>42</v>
      </c>
      <c r="F4" s="40" t="s">
        <v>3</v>
      </c>
      <c r="G4" s="40" t="s">
        <v>4</v>
      </c>
      <c r="H4" s="40" t="s">
        <v>5</v>
      </c>
      <c r="I4" s="40" t="s">
        <v>6</v>
      </c>
      <c r="J4" s="40" t="s">
        <v>6</v>
      </c>
      <c r="K4" s="40" t="s">
        <v>7</v>
      </c>
    </row>
    <row r="5" spans="2:11" ht="15.75">
      <c r="B5" s="40" t="s">
        <v>3</v>
      </c>
      <c r="C5" s="40" t="s">
        <v>125</v>
      </c>
      <c r="D5" s="40" t="s">
        <v>128</v>
      </c>
      <c r="E5" s="40" t="s">
        <v>124</v>
      </c>
      <c r="F5" s="40" t="s">
        <v>9</v>
      </c>
      <c r="G5" s="40" t="s">
        <v>9</v>
      </c>
      <c r="H5" s="40" t="s">
        <v>9</v>
      </c>
      <c r="I5" s="40" t="s">
        <v>8</v>
      </c>
      <c r="J5" s="40" t="s">
        <v>8</v>
      </c>
      <c r="K5" s="40" t="s">
        <v>5</v>
      </c>
    </row>
    <row r="6" spans="2:11" ht="15.75">
      <c r="B6" s="41" t="s">
        <v>88</v>
      </c>
      <c r="C6" s="40" t="s">
        <v>11</v>
      </c>
      <c r="D6" s="40" t="s">
        <v>129</v>
      </c>
      <c r="E6" s="40" t="s">
        <v>3</v>
      </c>
      <c r="F6" s="41" t="s">
        <v>88</v>
      </c>
      <c r="G6" s="41" t="s">
        <v>88</v>
      </c>
      <c r="H6" s="41" t="s">
        <v>88</v>
      </c>
      <c r="I6" s="40" t="s">
        <v>11</v>
      </c>
      <c r="J6" s="40" t="s">
        <v>11</v>
      </c>
      <c r="K6" s="41"/>
    </row>
    <row r="7" spans="3:11" ht="15.75">
      <c r="C7" s="41"/>
      <c r="D7" s="41"/>
      <c r="E7" s="41" t="s">
        <v>88</v>
      </c>
      <c r="F7" s="41"/>
      <c r="G7" s="41"/>
      <c r="H7" s="41"/>
      <c r="I7" s="40" t="s">
        <v>67</v>
      </c>
      <c r="J7" s="40" t="s">
        <v>108</v>
      </c>
      <c r="K7" s="41"/>
    </row>
    <row r="8" spans="2:11" ht="15.75">
      <c r="B8" s="40" t="s">
        <v>13</v>
      </c>
      <c r="C8" s="40" t="s">
        <v>13</v>
      </c>
      <c r="D8" s="40" t="s">
        <v>13</v>
      </c>
      <c r="E8" s="40" t="s">
        <v>13</v>
      </c>
      <c r="F8" s="40" t="s">
        <v>13</v>
      </c>
      <c r="G8" s="40" t="s">
        <v>13</v>
      </c>
      <c r="H8" s="40" t="s">
        <v>13</v>
      </c>
      <c r="I8" s="40" t="s">
        <v>13</v>
      </c>
      <c r="J8" s="40" t="s">
        <v>13</v>
      </c>
      <c r="K8" s="40" t="s">
        <v>13</v>
      </c>
    </row>
    <row r="9" spans="1:11" ht="15.75">
      <c r="A9" s="16"/>
      <c r="B9" s="40"/>
      <c r="C9" s="40"/>
      <c r="D9" s="40"/>
      <c r="E9" s="40"/>
      <c r="F9" s="40"/>
      <c r="G9" s="40"/>
      <c r="H9" s="40"/>
      <c r="I9" s="40"/>
      <c r="J9" s="40"/>
      <c r="K9" s="40"/>
    </row>
    <row r="10" spans="1:11" ht="15">
      <c r="A10" s="16" t="s">
        <v>49</v>
      </c>
      <c r="B10" s="16">
        <f>+Community!B46</f>
        <v>6021600</v>
      </c>
      <c r="C10" s="16">
        <f>Community!C46</f>
        <v>-1204800</v>
      </c>
      <c r="D10" s="16">
        <f>Community!D46</f>
        <v>-119700</v>
      </c>
      <c r="E10" s="16">
        <f>Community!E46</f>
        <v>4697100</v>
      </c>
      <c r="F10" s="16">
        <f>+Community!F46</f>
        <v>2801869</v>
      </c>
      <c r="G10" s="16">
        <f>+Community!G46</f>
        <v>2509815</v>
      </c>
      <c r="H10" s="16">
        <f>+Community!H46</f>
        <v>-292054</v>
      </c>
      <c r="I10" s="16">
        <f>+Community!I46</f>
        <v>0</v>
      </c>
      <c r="J10" s="16">
        <f>+Community!J46</f>
        <v>0</v>
      </c>
      <c r="K10" s="16">
        <f>+Community!K46</f>
        <v>-287057</v>
      </c>
    </row>
    <row r="11" spans="1:11" ht="15">
      <c r="A11" s="16"/>
      <c r="B11" s="16"/>
      <c r="C11" s="16"/>
      <c r="D11" s="16"/>
      <c r="E11" s="16"/>
      <c r="F11" s="16"/>
      <c r="G11" s="16"/>
      <c r="H11" s="16"/>
      <c r="I11" s="16"/>
      <c r="J11" s="16"/>
      <c r="K11" s="16"/>
    </row>
    <row r="12" spans="1:11" ht="15">
      <c r="A12" s="16" t="s">
        <v>50</v>
      </c>
      <c r="B12" s="16">
        <f>+Corporate!B18</f>
        <v>469400</v>
      </c>
      <c r="C12" s="16">
        <f>Corporate!C18</f>
        <v>-55400</v>
      </c>
      <c r="D12" s="16">
        <f>Corporate!D18</f>
        <v>-13100</v>
      </c>
      <c r="E12" s="16">
        <f>Corporate!E18</f>
        <v>400900</v>
      </c>
      <c r="F12" s="16">
        <f>+Corporate!F18</f>
        <v>156318</v>
      </c>
      <c r="G12" s="16">
        <f>+Corporate!G18</f>
        <v>159612</v>
      </c>
      <c r="H12" s="16">
        <f>+Corporate!H18</f>
        <v>3294</v>
      </c>
      <c r="I12" s="16">
        <f>+Corporate!I18</f>
        <v>0</v>
      </c>
      <c r="J12" s="16">
        <f>+Corporate!J18</f>
        <v>0</v>
      </c>
      <c r="K12" s="16">
        <f>+Corporate!K18</f>
        <v>3294</v>
      </c>
    </row>
    <row r="13" spans="1:11" ht="15">
      <c r="A13" s="16"/>
      <c r="B13" s="16"/>
      <c r="C13" s="16"/>
      <c r="D13" s="16"/>
      <c r="E13" s="16"/>
      <c r="F13" s="16"/>
      <c r="G13" s="16"/>
      <c r="H13" s="16"/>
      <c r="I13" s="16"/>
      <c r="J13" s="16"/>
      <c r="K13" s="16"/>
    </row>
    <row r="14" spans="1:11" ht="15">
      <c r="A14" s="16" t="s">
        <v>51</v>
      </c>
      <c r="B14" s="16">
        <f>+'Development Services'!B25</f>
        <v>9052900</v>
      </c>
      <c r="C14" s="16">
        <f>'Development Services'!C25</f>
        <v>-3527000</v>
      </c>
      <c r="D14" s="16">
        <f>'Development Services'!D25</f>
        <v>-917000</v>
      </c>
      <c r="E14" s="16">
        <f>'Development Services'!E25</f>
        <v>4608900</v>
      </c>
      <c r="F14" s="16">
        <f>+'Development Services'!F25</f>
        <v>3145172</v>
      </c>
      <c r="G14" s="16">
        <f>+'Development Services'!G25</f>
        <v>2750728</v>
      </c>
      <c r="H14" s="16">
        <f>+'Development Services'!H25</f>
        <v>-394444</v>
      </c>
      <c r="I14" s="16">
        <f>+'Development Services'!I25</f>
        <v>0</v>
      </c>
      <c r="J14" s="16">
        <f>+'Development Services'!J25</f>
        <v>0</v>
      </c>
      <c r="K14" s="16">
        <f>+'Development Services'!K25</f>
        <v>-574228</v>
      </c>
    </row>
    <row r="15" spans="1:11" ht="15">
      <c r="A15" s="16"/>
      <c r="B15" s="16"/>
      <c r="C15" s="16"/>
      <c r="D15" s="16"/>
      <c r="E15" s="16"/>
      <c r="F15" s="16"/>
      <c r="G15" s="16"/>
      <c r="H15" s="16"/>
      <c r="I15" s="16"/>
      <c r="J15" s="16"/>
      <c r="K15" s="16"/>
    </row>
    <row r="16" spans="1:11" ht="15">
      <c r="A16" s="16" t="s">
        <v>53</v>
      </c>
      <c r="B16" s="16">
        <f>+LDS!B13</f>
        <v>29700</v>
      </c>
      <c r="C16" s="16">
        <f>LDS!C13</f>
        <v>0</v>
      </c>
      <c r="D16" s="16">
        <f>LDS!D13</f>
        <v>0</v>
      </c>
      <c r="E16" s="16">
        <f>LDS!E13</f>
        <v>29700</v>
      </c>
      <c r="F16" s="16">
        <f>+LDS!F13</f>
        <v>0</v>
      </c>
      <c r="G16" s="16">
        <f>+LDS!G13</f>
        <v>0</v>
      </c>
      <c r="H16" s="16">
        <f>+LDS!H13</f>
        <v>0</v>
      </c>
      <c r="I16" s="16">
        <f>+LDS!I13</f>
        <v>0</v>
      </c>
      <c r="J16" s="16">
        <f>+LDS!J13</f>
        <v>0</v>
      </c>
      <c r="K16" s="16">
        <f>+LDS!K13</f>
        <v>0</v>
      </c>
    </row>
    <row r="17" spans="1:11" ht="15">
      <c r="A17" s="16"/>
      <c r="B17" s="16"/>
      <c r="C17" s="16"/>
      <c r="D17" s="16"/>
      <c r="E17" s="16"/>
      <c r="F17" s="16"/>
      <c r="G17" s="16"/>
      <c r="H17" s="16"/>
      <c r="I17" s="16"/>
      <c r="J17" s="16"/>
      <c r="K17" s="16"/>
    </row>
    <row r="18" spans="1:11" ht="15">
      <c r="A18" s="67" t="s">
        <v>52</v>
      </c>
      <c r="B18" s="16">
        <f>+PPP!B14</f>
        <v>0</v>
      </c>
      <c r="C18" s="16"/>
      <c r="D18" s="16"/>
      <c r="E18" s="16"/>
      <c r="F18" s="16">
        <f>+PPP!C14</f>
        <v>0</v>
      </c>
      <c r="G18" s="16">
        <f>+PPP!D14</f>
        <v>0</v>
      </c>
      <c r="H18" s="16">
        <f>+PPP!E14</f>
        <v>0</v>
      </c>
      <c r="I18" s="16">
        <f>+PPP!F14</f>
        <v>0</v>
      </c>
      <c r="J18" s="16">
        <f>+PPP!G14</f>
        <v>0</v>
      </c>
      <c r="K18" s="16">
        <f>+PPP!H14</f>
        <v>0</v>
      </c>
    </row>
    <row r="19" spans="2:11" ht="15">
      <c r="B19" s="16"/>
      <c r="C19" s="16"/>
      <c r="D19" s="16"/>
      <c r="E19" s="16"/>
      <c r="F19" s="16"/>
      <c r="G19" s="16"/>
      <c r="H19" s="16"/>
      <c r="I19" s="16"/>
      <c r="J19" s="16"/>
      <c r="K19" s="16"/>
    </row>
    <row r="20" spans="2:11" ht="16.5" thickBot="1">
      <c r="B20" s="80">
        <f aca="true" t="shared" si="0" ref="B20:K20">SUM(B10:B18)</f>
        <v>15573600</v>
      </c>
      <c r="C20" s="80">
        <f t="shared" si="0"/>
        <v>-4787200</v>
      </c>
      <c r="D20" s="80">
        <f t="shared" si="0"/>
        <v>-1049800</v>
      </c>
      <c r="E20" s="80">
        <f t="shared" si="0"/>
        <v>9736600</v>
      </c>
      <c r="F20" s="80">
        <f t="shared" si="0"/>
        <v>6103359</v>
      </c>
      <c r="G20" s="80">
        <f t="shared" si="0"/>
        <v>5420155</v>
      </c>
      <c r="H20" s="80">
        <f t="shared" si="0"/>
        <v>-683204</v>
      </c>
      <c r="I20" s="80">
        <f t="shared" si="0"/>
        <v>0</v>
      </c>
      <c r="J20" s="80">
        <f t="shared" si="0"/>
        <v>0</v>
      </c>
      <c r="K20" s="80">
        <f t="shared" si="0"/>
        <v>-857991</v>
      </c>
    </row>
    <row r="21" spans="2:11" ht="15">
      <c r="B21" s="16"/>
      <c r="C21" s="16"/>
      <c r="D21" s="16"/>
      <c r="E21" s="16">
        <f>B20+C20+D20-E20</f>
        <v>0</v>
      </c>
      <c r="F21" s="16"/>
      <c r="G21" s="16"/>
      <c r="H21" s="16"/>
      <c r="I21" s="16"/>
      <c r="J21" s="16"/>
      <c r="K21" s="16"/>
    </row>
    <row r="22" spans="1:11" s="112" customFormat="1" ht="14.25">
      <c r="A22" s="112" t="s">
        <v>69</v>
      </c>
      <c r="B22" s="113">
        <v>15573600</v>
      </c>
      <c r="C22" s="113">
        <v>-4787200</v>
      </c>
      <c r="D22" s="113">
        <v>-1049800</v>
      </c>
      <c r="E22" s="113">
        <f>SUM(B22:D22)</f>
        <v>9736600</v>
      </c>
      <c r="F22" s="113">
        <v>6103359</v>
      </c>
      <c r="G22" s="113">
        <v>5420156</v>
      </c>
      <c r="H22" s="114">
        <f>+G22-F22</f>
        <v>-683203</v>
      </c>
      <c r="I22" s="114">
        <v>0</v>
      </c>
      <c r="J22" s="114">
        <v>0</v>
      </c>
      <c r="K22" s="114">
        <f>SUM(H22:J22)</f>
        <v>-683203</v>
      </c>
    </row>
    <row r="23" spans="2:11" s="112" customFormat="1" ht="14.25">
      <c r="B23" s="114"/>
      <c r="C23" s="114"/>
      <c r="D23" s="114"/>
      <c r="E23" s="114"/>
      <c r="F23" s="114"/>
      <c r="G23" s="114"/>
      <c r="H23" s="114"/>
      <c r="I23" s="114"/>
      <c r="J23" s="114"/>
      <c r="K23" s="114"/>
    </row>
    <row r="24" spans="2:11" s="112" customFormat="1" ht="14.25">
      <c r="B24" s="114">
        <f aca="true" t="shared" si="1" ref="B24:K24">+B22-B20</f>
        <v>0</v>
      </c>
      <c r="C24" s="114">
        <f t="shared" si="1"/>
        <v>0</v>
      </c>
      <c r="D24" s="114">
        <f t="shared" si="1"/>
        <v>0</v>
      </c>
      <c r="E24" s="114">
        <f t="shared" si="1"/>
        <v>0</v>
      </c>
      <c r="F24" s="114">
        <f>+F22-F20</f>
        <v>0</v>
      </c>
      <c r="G24" s="114">
        <f t="shared" si="1"/>
        <v>1</v>
      </c>
      <c r="H24" s="114">
        <f t="shared" si="1"/>
        <v>1</v>
      </c>
      <c r="I24" s="114">
        <f t="shared" si="1"/>
        <v>0</v>
      </c>
      <c r="J24" s="114">
        <f t="shared" si="1"/>
        <v>0</v>
      </c>
      <c r="K24" s="114">
        <f t="shared" si="1"/>
        <v>174788</v>
      </c>
    </row>
    <row r="25" spans="2:11" ht="15">
      <c r="B25" s="16"/>
      <c r="C25" s="16"/>
      <c r="D25" s="16"/>
      <c r="E25" s="16"/>
      <c r="F25" s="16"/>
      <c r="G25" s="16"/>
      <c r="H25" s="16"/>
      <c r="I25" s="16"/>
      <c r="J25" s="16"/>
      <c r="K25" s="16"/>
    </row>
    <row r="26" spans="2:11" ht="15">
      <c r="B26" s="16"/>
      <c r="C26" s="16"/>
      <c r="D26" s="16"/>
      <c r="E26" s="16"/>
      <c r="F26" s="16"/>
      <c r="G26" s="16"/>
      <c r="H26" s="16"/>
      <c r="I26" s="16"/>
      <c r="J26" s="16"/>
      <c r="K26" s="16"/>
    </row>
    <row r="27" spans="2:11" ht="15">
      <c r="B27" s="16"/>
      <c r="C27" s="16"/>
      <c r="D27" s="16"/>
      <c r="E27" s="16"/>
      <c r="F27" s="16"/>
      <c r="G27" s="16"/>
      <c r="H27" s="16"/>
      <c r="I27" s="16"/>
      <c r="J27" s="16"/>
      <c r="K27" s="16"/>
    </row>
    <row r="28" spans="2:11" ht="15">
      <c r="B28" s="16"/>
      <c r="C28" s="16"/>
      <c r="D28" s="16"/>
      <c r="E28" s="16"/>
      <c r="F28" s="16"/>
      <c r="G28" s="16"/>
      <c r="H28" s="16"/>
      <c r="I28" s="16"/>
      <c r="J28" s="16"/>
      <c r="K28" s="16"/>
    </row>
    <row r="29" spans="2:11" ht="15">
      <c r="B29" s="16"/>
      <c r="C29" s="16"/>
      <c r="D29" s="16"/>
      <c r="E29" s="16"/>
      <c r="F29" s="16"/>
      <c r="G29" s="16"/>
      <c r="H29" s="16"/>
      <c r="I29" s="16"/>
      <c r="J29" s="16"/>
      <c r="K29" s="16"/>
    </row>
    <row r="30" spans="2:11" ht="15">
      <c r="B30" s="16"/>
      <c r="C30" s="16"/>
      <c r="D30" s="16"/>
      <c r="E30" s="16"/>
      <c r="F30" s="16"/>
      <c r="G30" s="16"/>
      <c r="H30" s="16"/>
      <c r="I30" s="16"/>
      <c r="J30" s="16"/>
      <c r="K30" s="16"/>
    </row>
    <row r="31" spans="2:11" ht="15.75">
      <c r="B31" s="16"/>
      <c r="C31" s="16"/>
      <c r="D31" s="16"/>
      <c r="E31" s="16"/>
      <c r="F31" s="81">
        <f>SUM(F26:F30)</f>
        <v>0</v>
      </c>
      <c r="G31" s="16">
        <f>+F24-F31</f>
        <v>0</v>
      </c>
      <c r="H31" s="16"/>
      <c r="I31" s="16"/>
      <c r="J31" s="16"/>
      <c r="K31" s="16"/>
    </row>
  </sheetData>
  <sheetProtection/>
  <mergeCells count="1">
    <mergeCell ref="A1:K2"/>
  </mergeCells>
  <printOptions/>
  <pageMargins left="0.75" right="0.75" top="1" bottom="1" header="0.5" footer="0.5"/>
  <pageSetup fitToHeight="1" fitToWidth="1" horizontalDpi="600" verticalDpi="600" orientation="portrait" paperSize="9" r:id="rId1"/>
  <headerFooter alignWithMargins="0">
    <oddFooter>&amp;L&amp;D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Carlisle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JackieGr</dc:creator>
  <cp:keywords/>
  <dc:description/>
  <cp:lastModifiedBy>RachelR</cp:lastModifiedBy>
  <cp:lastPrinted>2010-02-08T12:53:17Z</cp:lastPrinted>
  <dcterms:created xsi:type="dcterms:W3CDTF">2006-10-24T09:33:53Z</dcterms:created>
  <dcterms:modified xsi:type="dcterms:W3CDTF">2010-02-08T12:54:12Z</dcterms:modified>
  <cp:category/>
  <cp:version/>
  <cp:contentType/>
  <cp:contentStatus/>
</cp:coreProperties>
</file>